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50" windowHeight="9000" activeTab="2"/>
  </bookViews>
  <sheets>
    <sheet name="Instruksjon" sheetId="1" r:id="rId1"/>
    <sheet name="Flygeplan" sheetId="2" r:id="rId2"/>
    <sheet name="Flyplass-Fly" sheetId="3" r:id="rId3"/>
    <sheet name="Vindkorreksjon" sheetId="4" state="hidden" r:id="rId4"/>
    <sheet name="VFR-Atis" sheetId="5" r:id="rId5"/>
  </sheets>
  <definedNames>
    <definedName name="AD">'Flyplass-Fly'!$G$5:$O$67</definedName>
    <definedName name="FLY">'Flyplass-Fly'!$Q$5:$AE$14</definedName>
    <definedName name="FLYET">'Flygeplan'!$H$4</definedName>
    <definedName name="IAS">'Flygeplan'!$L$4</definedName>
    <definedName name="NAV">'Flyplass-Fly'!$A$5:$B$160</definedName>
    <definedName name="_xlnm.Print_Area">'Flygeplan'!$A$35:$Z$71</definedName>
  </definedNames>
  <calcPr fullCalcOnLoad="1"/>
</workbook>
</file>

<file path=xl/comments1.xml><?xml version="1.0" encoding="utf-8"?>
<comments xmlns="http://schemas.openxmlformats.org/spreadsheetml/2006/main">
  <authors>
    <author>EndUser</author>
  </authors>
  <commentList>
    <comment ref="A1" authorId="0">
      <text>
        <r>
          <rPr>
            <sz val="14"/>
            <rFont val="Tahoma"/>
            <family val="2"/>
          </rPr>
          <t>Dette regnearket kan distribueres fritt til alle flyentusiaster. Det er basert på frivillig arbeid av bl.a. Livar Hole, Harald Hagen og Christian Falck, Sola Flyklubb.
Det stilles ingen garantier for at data og beregninger osv. er oppdatert eller korrekt utført, og det er derfor den enkelte brukers plikt å sjekke innoldet av beregninger og annen informasjon før flyging.
Regnearket inneholder en operativ flygeplan med beregning av vindkorreksjoner og kurser mm, samt lister over Norske flyplasser og nav-aids.  Den enkelte bruker kan videre legge inn data for aktuelle fly. 
På side to er også 'reversert flygeplan beregnet, noe som er nyttig dersom en må snu pga. vær el.l.
Det er også en enkel VFR-Atis plan som kan brukes for enkle flyginger i lokalområdet.
BRUK:
Flygeplanen kan printes ut blank og fylles inn manuelt, eller den kan  fylles ut på skjerm før printing. Det forutsettes at brukere har minimumskunnskap om bruk av regneark. For at beregning skal skje korrekt, må de feltene som inneholder kolon ':' fylles inn. Vekt og momentdata for det aktuelle fly hentes automatisk fra regnearket 'Flyplass-Fly'. 
Under 'Frekvenser og informasjon' i flygeplanen hentes automatisk inn frekvenser fra avagngs- og destinasjonsplass.ICAO kodene for alternative flyplasser kan fylles inn, og data hentes automatisk fra regnearket 'Flyplass-Fly' (som kan modiferes etter ønske). 
Merk at oppslag i tabellene krever STORE BOKSTAVER.. 
Misvisning og deviasjon er definert positivt for Vestlig og negativt for Østlig.
Planen er tilrettelagt for tosidig utskrift som så kan brettes til A5 format for enkel håndtering i flyet. For beste resultat merk av øverste del av regnearket (A1..Z33), og skriv ut denne på liggende format med 'fit-all-to-page' opsjonen satt. Deretter snus arket og side to markeres (A34..Z71) og skrives ut. (for Lotus-versjonen er det laget to 'trykk-knapper' som automatiserer dette. Det kan være printer-avhengighet mht. korrekt sentrering, så det er mulig at det må prøve/feiles noe før siden er 100% sentrert.
Regnearket er beskyttet, slik at det ikke kan skrives over celler der det er beregninger. Dette kan enkelt skrus as under 'properties' menyen (høyre musknapp).
Husk igjen på å sjekke innhold av data mot gjeldende AIP, samt NOTAM etc.   
Revidert 220300: Endret litt på formater, samt lagt inn kurs/flightlevel i første kolonne på den siden som brukes mest.</t>
        </r>
      </text>
    </comment>
  </commentList>
</comments>
</file>

<file path=xl/sharedStrings.xml><?xml version="1.0" encoding="utf-8"?>
<sst xmlns="http://schemas.openxmlformats.org/spreadsheetml/2006/main" count="1035" uniqueCount="729">
  <si>
    <t/>
  </si>
  <si>
    <t>SFK - OPERATIV FLYGEPLAN</t>
  </si>
  <si>
    <t>INFO</t>
  </si>
  <si>
    <t xml:space="preserve"> Dato :</t>
  </si>
  <si>
    <t xml:space="preserve"> Avgangsplass :</t>
  </si>
  <si>
    <t xml:space="preserve"> Destinasjon :</t>
  </si>
  <si>
    <t xml:space="preserve"> Fartøysjef :</t>
  </si>
  <si>
    <t xml:space="preserve"> Elev :</t>
  </si>
  <si>
    <t>BENSIN (liter)</t>
  </si>
  <si>
    <t xml:space="preserve">  Fuel flow (liter/h)  :</t>
  </si>
  <si>
    <t xml:space="preserve">  Til bestemmelsessted</t>
  </si>
  <si>
    <t xml:space="preserve">  Til alternativ plass :</t>
  </si>
  <si>
    <t xml:space="preserve">  Min. beh. (inkl. reserve)</t>
  </si>
  <si>
    <t xml:space="preserve">  Total beholdning (liter) :</t>
  </si>
  <si>
    <t xml:space="preserve">  Endurance (tt:mm)</t>
  </si>
  <si>
    <t>Sikker</t>
  </si>
  <si>
    <t>høyde</t>
  </si>
  <si>
    <t>Safe Alt.</t>
  </si>
  <si>
    <t>METEOROLOGISKE OPPLYSNINGER</t>
  </si>
  <si>
    <t>TAF Avgangssted</t>
  </si>
  <si>
    <t>METAR Avgangssted</t>
  </si>
  <si>
    <t>TAF Landingssted</t>
  </si>
  <si>
    <t>METAR Landingssted</t>
  </si>
  <si>
    <t>Underveis</t>
  </si>
  <si>
    <t>Alternativ</t>
  </si>
  <si>
    <t>NOTATER</t>
  </si>
  <si>
    <t>Flyge-</t>
  </si>
  <si>
    <t>Alt. :</t>
  </si>
  <si>
    <t>ENZV</t>
  </si>
  <si>
    <t>ENHD</t>
  </si>
  <si>
    <t>ØT</t>
  </si>
  <si>
    <t>(deg)</t>
  </si>
  <si>
    <t>TT :</t>
  </si>
  <si>
    <t>VR</t>
  </si>
  <si>
    <t>Wind :</t>
  </si>
  <si>
    <t>VS</t>
  </si>
  <si>
    <t>(kts)</t>
  </si>
  <si>
    <t>Vel :</t>
  </si>
  <si>
    <t>LN- :</t>
  </si>
  <si>
    <t>VEKT / MOMENT</t>
  </si>
  <si>
    <t xml:space="preserve">  Kategori</t>
  </si>
  <si>
    <t>Tomvekt inkl. utstyr</t>
  </si>
  <si>
    <t>Flyger og framsete :</t>
  </si>
  <si>
    <t>Baksete :</t>
  </si>
  <si>
    <t>Bagasje omr. 1 :</t>
  </si>
  <si>
    <t>Bagasje omr. 2 :</t>
  </si>
  <si>
    <t>Bensin (0,71 kg/l)</t>
  </si>
  <si>
    <t>Aktuell vekt / mom</t>
  </si>
  <si>
    <t>VK</t>
  </si>
  <si>
    <t>WCA</t>
  </si>
  <si>
    <t>NFG</t>
  </si>
  <si>
    <t>SFF</t>
  </si>
  <si>
    <t>TAS</t>
  </si>
  <si>
    <t xml:space="preserve">Type </t>
  </si>
  <si>
    <t>Arm (m)</t>
  </si>
  <si>
    <t>BF</t>
  </si>
  <si>
    <t>GS</t>
  </si>
  <si>
    <t>Max.(kg)</t>
  </si>
  <si>
    <t>RK</t>
  </si>
  <si>
    <t>TH</t>
  </si>
  <si>
    <t>Ias(kts) :</t>
  </si>
  <si>
    <t>Akt. (Kg)</t>
  </si>
  <si>
    <t>TP (m/in):</t>
  </si>
  <si>
    <t>CG-check:</t>
  </si>
  <si>
    <t>Misv</t>
  </si>
  <si>
    <t>VAR :</t>
  </si>
  <si>
    <t>Mom</t>
  </si>
  <si>
    <t>o</t>
  </si>
  <si>
    <t>Dev</t>
  </si>
  <si>
    <t>DEV :</t>
  </si>
  <si>
    <t>Basert på flygeplaner fra NAK og Sola Flyklubb. Modifisert av Harald Hagen, Livar Hole og Christian Falck. Uten ansvar for mulige feil!</t>
  </si>
  <si>
    <t>FREKVENSER &amp; INFORMASJON</t>
  </si>
  <si>
    <t>AD :</t>
  </si>
  <si>
    <t>AD</t>
  </si>
  <si>
    <t>MK,Fl</t>
  </si>
  <si>
    <t>MC,Fl</t>
  </si>
  <si>
    <t>MK</t>
  </si>
  <si>
    <t>ATIS</t>
  </si>
  <si>
    <t>Info</t>
  </si>
  <si>
    <t>Til:</t>
  </si>
  <si>
    <t>To:</t>
  </si>
  <si>
    <t>Fra/</t>
  </si>
  <si>
    <t>GRND</t>
  </si>
  <si>
    <t>RW</t>
  </si>
  <si>
    <t>TWR</t>
  </si>
  <si>
    <t>TL</t>
  </si>
  <si>
    <t xml:space="preserve">Ank. melding?  </t>
  </si>
  <si>
    <t>RDR</t>
  </si>
  <si>
    <t>W/V</t>
  </si>
  <si>
    <t xml:space="preserve"> /</t>
  </si>
  <si>
    <t>CTRL</t>
  </si>
  <si>
    <t>VSB</t>
  </si>
  <si>
    <t>AFIS</t>
  </si>
  <si>
    <t>CLD</t>
  </si>
  <si>
    <t xml:space="preserve">TOTALT </t>
  </si>
  <si>
    <t>AD El.</t>
  </si>
  <si>
    <t>T/D</t>
  </si>
  <si>
    <t>/</t>
  </si>
  <si>
    <t>DST</t>
  </si>
  <si>
    <t>(Nm) :</t>
  </si>
  <si>
    <t>(nm)</t>
  </si>
  <si>
    <t>FOR LOGGBOK</t>
  </si>
  <si>
    <t>Parkert</t>
  </si>
  <si>
    <t>Bevegelse</t>
  </si>
  <si>
    <t>Blokktid</t>
  </si>
  <si>
    <t>TA</t>
  </si>
  <si>
    <t>QNH</t>
  </si>
  <si>
    <t>ETE</t>
  </si>
  <si>
    <t>(tt:min)</t>
  </si>
  <si>
    <t>NAVAID</t>
  </si>
  <si>
    <t>ID :</t>
  </si>
  <si>
    <t>ZOL</t>
  </si>
  <si>
    <t>VAR</t>
  </si>
  <si>
    <t>LSY</t>
  </si>
  <si>
    <t>Anm</t>
  </si>
  <si>
    <t>ETO</t>
  </si>
  <si>
    <t>Landet</t>
  </si>
  <si>
    <t>I luften</t>
  </si>
  <si>
    <t>Flygetid</t>
  </si>
  <si>
    <t>Freq.</t>
  </si>
  <si>
    <t>SQ</t>
  </si>
  <si>
    <t>ATO</t>
  </si>
  <si>
    <t>OPPSLAGS</t>
  </si>
  <si>
    <t>NAVAIDS</t>
  </si>
  <si>
    <t>#</t>
  </si>
  <si>
    <t>ID</t>
  </si>
  <si>
    <t>ADV</t>
  </si>
  <si>
    <t>ATA</t>
  </si>
  <si>
    <t>AND</t>
  </si>
  <si>
    <t>ANY</t>
  </si>
  <si>
    <t>ASK</t>
  </si>
  <si>
    <t>BNK</t>
  </si>
  <si>
    <t>BNA</t>
  </si>
  <si>
    <t>BDF</t>
  </si>
  <si>
    <t>BGU</t>
  </si>
  <si>
    <t>BJO</t>
  </si>
  <si>
    <t>BDO</t>
  </si>
  <si>
    <t>BBU</t>
  </si>
  <si>
    <t>BTA</t>
  </si>
  <si>
    <t>BRS</t>
  </si>
  <si>
    <t>BNN</t>
  </si>
  <si>
    <t>BVK</t>
  </si>
  <si>
    <t>DRA</t>
  </si>
  <si>
    <t>EVD</t>
  </si>
  <si>
    <t>FAG</t>
  </si>
  <si>
    <t>FSK</t>
  </si>
  <si>
    <t>FLV</t>
  </si>
  <si>
    <t>FLS</t>
  </si>
  <si>
    <t>FLR</t>
  </si>
  <si>
    <t>FLO</t>
  </si>
  <si>
    <t>FOR</t>
  </si>
  <si>
    <t>FNO</t>
  </si>
  <si>
    <t>GRM</t>
  </si>
  <si>
    <t>GRK</t>
  </si>
  <si>
    <t>GFC</t>
  </si>
  <si>
    <t>HAA</t>
  </si>
  <si>
    <t>HMF</t>
  </si>
  <si>
    <t>HMK</t>
  </si>
  <si>
    <t>HEI</t>
  </si>
  <si>
    <t>OM</t>
  </si>
  <si>
    <t>HTK</t>
  </si>
  <si>
    <t>HNS</t>
  </si>
  <si>
    <t>ISD</t>
  </si>
  <si>
    <t>JAN</t>
  </si>
  <si>
    <t>KLD</t>
  </si>
  <si>
    <t>KRM</t>
  </si>
  <si>
    <t>KPG</t>
  </si>
  <si>
    <t>KKS</t>
  </si>
  <si>
    <t>KIK</t>
  </si>
  <si>
    <t>KBV</t>
  </si>
  <si>
    <t>KVB</t>
  </si>
  <si>
    <t>LL</t>
  </si>
  <si>
    <t>LVK</t>
  </si>
  <si>
    <t>LST</t>
  </si>
  <si>
    <t>LON</t>
  </si>
  <si>
    <t>MES</t>
  </si>
  <si>
    <t>MSK</t>
  </si>
  <si>
    <t>MLV</t>
  </si>
  <si>
    <t>NMS</t>
  </si>
  <si>
    <t>NJD</t>
  </si>
  <si>
    <t>NTD</t>
  </si>
  <si>
    <t>NYA</t>
  </si>
  <si>
    <t>ODD</t>
  </si>
  <si>
    <t>ODR</t>
  </si>
  <si>
    <t>OMA</t>
  </si>
  <si>
    <t>OPA</t>
  </si>
  <si>
    <t>OBA</t>
  </si>
  <si>
    <t>RBU</t>
  </si>
  <si>
    <t>REK</t>
  </si>
  <si>
    <t>RSY</t>
  </si>
  <si>
    <t>RVK</t>
  </si>
  <si>
    <t>RS</t>
  </si>
  <si>
    <t>SAD</t>
  </si>
  <si>
    <t>SDA</t>
  </si>
  <si>
    <t>SJA</t>
  </si>
  <si>
    <t>SIG</t>
  </si>
  <si>
    <t>SKG</t>
  </si>
  <si>
    <t>SKI</t>
  </si>
  <si>
    <t>SKP</t>
  </si>
  <si>
    <t>KN</t>
  </si>
  <si>
    <t>SPA</t>
  </si>
  <si>
    <t>SLT</t>
  </si>
  <si>
    <t>SN</t>
  </si>
  <si>
    <t>SNR</t>
  </si>
  <si>
    <t>SOG</t>
  </si>
  <si>
    <t>SOK</t>
  </si>
  <si>
    <t>SLB</t>
  </si>
  <si>
    <t>LF6M</t>
  </si>
  <si>
    <t>STG</t>
  </si>
  <si>
    <t>STO</t>
  </si>
  <si>
    <t>STM</t>
  </si>
  <si>
    <t>STT</t>
  </si>
  <si>
    <t>SVA</t>
  </si>
  <si>
    <t>TAR</t>
  </si>
  <si>
    <t>TAT</t>
  </si>
  <si>
    <t>TGA</t>
  </si>
  <si>
    <t>TR</t>
  </si>
  <si>
    <t>TOR</t>
  </si>
  <si>
    <t>TRO</t>
  </si>
  <si>
    <t>TRM</t>
  </si>
  <si>
    <t>TRF</t>
  </si>
  <si>
    <t>ULA</t>
  </si>
  <si>
    <t>ULV</t>
  </si>
  <si>
    <t>UTH</t>
  </si>
  <si>
    <t>VNG</t>
  </si>
  <si>
    <t>VFL</t>
  </si>
  <si>
    <t>VRD</t>
  </si>
  <si>
    <t>VGA</t>
  </si>
  <si>
    <t>VIG</t>
  </si>
  <si>
    <t>VOO</t>
  </si>
  <si>
    <t>DU</t>
  </si>
  <si>
    <t>BV</t>
  </si>
  <si>
    <t>BN</t>
  </si>
  <si>
    <t>BL</t>
  </si>
  <si>
    <t>BS</t>
  </si>
  <si>
    <t>DI</t>
  </si>
  <si>
    <t>DA</t>
  </si>
  <si>
    <t>YG</t>
  </si>
  <si>
    <t>FN</t>
  </si>
  <si>
    <t>FS</t>
  </si>
  <si>
    <t>FJ</t>
  </si>
  <si>
    <t>FT</t>
  </si>
  <si>
    <t>GR</t>
  </si>
  <si>
    <t>KB</t>
  </si>
  <si>
    <t>HK</t>
  </si>
  <si>
    <t>HE</t>
  </si>
  <si>
    <t>HG</t>
  </si>
  <si>
    <t>HL</t>
  </si>
  <si>
    <t>HD</t>
  </si>
  <si>
    <t>HN</t>
  </si>
  <si>
    <t>IL</t>
  </si>
  <si>
    <t>KT</t>
  </si>
  <si>
    <t>KG</t>
  </si>
  <si>
    <t>KV</t>
  </si>
  <si>
    <t>LR</t>
  </si>
  <si>
    <t>TM</t>
  </si>
  <si>
    <t>LS</t>
  </si>
  <si>
    <t>AL</t>
  </si>
  <si>
    <t>TO</t>
  </si>
  <si>
    <t>MH</t>
  </si>
  <si>
    <t>KR</t>
  </si>
  <si>
    <t>ML</t>
  </si>
  <si>
    <t>MS</t>
  </si>
  <si>
    <t>MR</t>
  </si>
  <si>
    <t>BA</t>
  </si>
  <si>
    <t>SD</t>
  </si>
  <si>
    <t>SF</t>
  </si>
  <si>
    <t>ZO</t>
  </si>
  <si>
    <t>SV</t>
  </si>
  <si>
    <t>SA</t>
  </si>
  <si>
    <t>TV</t>
  </si>
  <si>
    <t>RG</t>
  </si>
  <si>
    <t>VD</t>
  </si>
  <si>
    <t>VG</t>
  </si>
  <si>
    <t>BLANK</t>
  </si>
  <si>
    <t>FREQ</t>
  </si>
  <si>
    <t>326.0</t>
  </si>
  <si>
    <t>358.0</t>
  </si>
  <si>
    <t>117.40</t>
  </si>
  <si>
    <t>112.20</t>
  </si>
  <si>
    <t>343.5</t>
  </si>
  <si>
    <t>360.0</t>
  </si>
  <si>
    <t>345.0</t>
  </si>
  <si>
    <t>114.40</t>
  </si>
  <si>
    <t>114.20</t>
  </si>
  <si>
    <t>316.0</t>
  </si>
  <si>
    <t>117.55</t>
  </si>
  <si>
    <t>112.75</t>
  </si>
  <si>
    <t>336.0</t>
  </si>
  <si>
    <t>371.0</t>
  </si>
  <si>
    <t>115.30</t>
  </si>
  <si>
    <t>362.0</t>
  </si>
  <si>
    <t>114.80</t>
  </si>
  <si>
    <t>117.35</t>
  </si>
  <si>
    <t>116.40</t>
  </si>
  <si>
    <t>374.0</t>
  </si>
  <si>
    <t>115.55</t>
  </si>
  <si>
    <t>380.0</t>
  </si>
  <si>
    <t>112.30</t>
  </si>
  <si>
    <t>318.0</t>
  </si>
  <si>
    <t>267.0</t>
  </si>
  <si>
    <t>115.95</t>
  </si>
  <si>
    <t>333.0</t>
  </si>
  <si>
    <t>112.40</t>
  </si>
  <si>
    <t>322.0</t>
  </si>
  <si>
    <t>340.0</t>
  </si>
  <si>
    <t>288.0</t>
  </si>
  <si>
    <t>378.0</t>
  </si>
  <si>
    <t>384.0</t>
  </si>
  <si>
    <t>304.0</t>
  </si>
  <si>
    <t>113.70</t>
  </si>
  <si>
    <t>115.15</t>
  </si>
  <si>
    <t>303.0</t>
  </si>
  <si>
    <t>112.00</t>
  </si>
  <si>
    <t>283.0</t>
  </si>
  <si>
    <t>113.80</t>
  </si>
  <si>
    <t>342.0</t>
  </si>
  <si>
    <t>284.5</t>
  </si>
  <si>
    <t>383.0</t>
  </si>
  <si>
    <t>350.0</t>
  </si>
  <si>
    <t>114.10</t>
  </si>
  <si>
    <t>347.0</t>
  </si>
  <si>
    <t>329.0</t>
  </si>
  <si>
    <t>310.0</t>
  </si>
  <si>
    <t>400.0</t>
  </si>
  <si>
    <t>414.0</t>
  </si>
  <si>
    <t>365.0</t>
  </si>
  <si>
    <t>372.0</t>
  </si>
  <si>
    <t>334.0</t>
  </si>
  <si>
    <t>353.0</t>
  </si>
  <si>
    <t>352.0</t>
  </si>
  <si>
    <t>379.0</t>
  </si>
  <si>
    <t>112.70</t>
  </si>
  <si>
    <t>113.50</t>
  </si>
  <si>
    <t>348.0</t>
  </si>
  <si>
    <t>113.60</t>
  </si>
  <si>
    <t>117.70</t>
  </si>
  <si>
    <t>112.80</t>
  </si>
  <si>
    <t>403.0</t>
  </si>
  <si>
    <t>296.0</t>
  </si>
  <si>
    <t>349.0</t>
  </si>
  <si>
    <t>295.0</t>
  </si>
  <si>
    <t>375.0</t>
  </si>
  <si>
    <t>387.0</t>
  </si>
  <si>
    <t>116.85</t>
  </si>
  <si>
    <t>615.0</t>
  </si>
  <si>
    <t>369.0</t>
  </si>
  <si>
    <t>317.0</t>
  </si>
  <si>
    <t>112.10</t>
  </si>
  <si>
    <t>393.0</t>
  </si>
  <si>
    <t>113.85</t>
  </si>
  <si>
    <t>112.50</t>
  </si>
  <si>
    <t>366.0</t>
  </si>
  <si>
    <t>404.0</t>
  </si>
  <si>
    <t>117.00</t>
  </si>
  <si>
    <t>319.0</t>
  </si>
  <si>
    <t>355.0</t>
  </si>
  <si>
    <t>115.80</t>
  </si>
  <si>
    <t>114.85</t>
  </si>
  <si>
    <t>399.0</t>
  </si>
  <si>
    <t>338.0</t>
  </si>
  <si>
    <t>308.0</t>
  </si>
  <si>
    <t>396.0</t>
  </si>
  <si>
    <t>368.0</t>
  </si>
  <si>
    <t>275.0</t>
  </si>
  <si>
    <t>386.0</t>
  </si>
  <si>
    <t>324.0</t>
  </si>
  <si>
    <t>258.5</t>
  </si>
  <si>
    <t>389.0</t>
  </si>
  <si>
    <t>320.0</t>
  </si>
  <si>
    <t>335.0</t>
  </si>
  <si>
    <t>268.0</t>
  </si>
  <si>
    <t>339.0</t>
  </si>
  <si>
    <t>398.0</t>
  </si>
  <si>
    <t>408.0</t>
  </si>
  <si>
    <t>330.0</t>
  </si>
  <si>
    <t>381.0</t>
  </si>
  <si>
    <t xml:space="preserve">  </t>
  </si>
  <si>
    <t>NAVN</t>
  </si>
  <si>
    <t>ADVENT</t>
  </si>
  <si>
    <t>ALTA</t>
  </si>
  <si>
    <t>ANDØYA</t>
  </si>
  <si>
    <t>ASKØY</t>
  </si>
  <si>
    <t>BANAK</t>
  </si>
  <si>
    <t>BARDUFOSS</t>
  </si>
  <si>
    <t>BERGERUD</t>
  </si>
  <si>
    <t>BJØRNØYA</t>
  </si>
  <si>
    <t>BODØ</t>
  </si>
  <si>
    <t>BRANDBU</t>
  </si>
  <si>
    <t>BRATTA</t>
  </si>
  <si>
    <t>BREMSNES</t>
  </si>
  <si>
    <t>BRØNNØY</t>
  </si>
  <si>
    <t>BAATVIK</t>
  </si>
  <si>
    <t>DRAMMEN</t>
  </si>
  <si>
    <t>EVENES</t>
  </si>
  <si>
    <t>FAGERNES</t>
  </si>
  <si>
    <t>FAUSKE</t>
  </si>
  <si>
    <t>FLEINVÆR</t>
  </si>
  <si>
    <t>FLESLAND</t>
  </si>
  <si>
    <t>FLORNES</t>
  </si>
  <si>
    <t>FLORØ</t>
  </si>
  <si>
    <t>FORSØL</t>
  </si>
  <si>
    <t>FØYNO</t>
  </si>
  <si>
    <t>GARDERMOEN</t>
  </si>
  <si>
    <t>GRÅKALLEN</t>
  </si>
  <si>
    <t>GULLFAKS</t>
  </si>
  <si>
    <t>HAMAR</t>
  </si>
  <si>
    <t>HAMMERFEST</t>
  </si>
  <si>
    <t>HANSMARK</t>
  </si>
  <si>
    <t>HEIDRUN</t>
  </si>
  <si>
    <t>HELNES</t>
  </si>
  <si>
    <t>HESTVIK</t>
  </si>
  <si>
    <t>HØYNES</t>
  </si>
  <si>
    <t>ISFJORD</t>
  </si>
  <si>
    <t>JAN MAYEN</t>
  </si>
  <si>
    <t>KALHOVD</t>
  </si>
  <si>
    <t>KARMØY</t>
  </si>
  <si>
    <t>KAUPANGER</t>
  </si>
  <si>
    <t>KIRKENES</t>
  </si>
  <si>
    <t>KOBBE</t>
  </si>
  <si>
    <t>KVERNBERGET</t>
  </si>
  <si>
    <t>LEIRIN</t>
  </si>
  <si>
    <t>LEIRVIKA</t>
  </si>
  <si>
    <t>LISTA</t>
  </si>
  <si>
    <t>LONGYEAR</t>
  </si>
  <si>
    <t>LYSE</t>
  </si>
  <si>
    <t>MESNALI</t>
  </si>
  <si>
    <t>MORSKOGEN</t>
  </si>
  <si>
    <t>MÅLSELV</t>
  </si>
  <si>
    <t>NAMSOS</t>
  </si>
  <si>
    <t>NJORD</t>
  </si>
  <si>
    <t>NOTODDEN</t>
  </si>
  <si>
    <t>NY ÅLESUND</t>
  </si>
  <si>
    <t>ODDEN</t>
  </si>
  <si>
    <t>ODDERØY</t>
  </si>
  <si>
    <t>OMASTRAND</t>
  </si>
  <si>
    <t>OPPAKER</t>
  </si>
  <si>
    <t>OSEBERG A</t>
  </si>
  <si>
    <t>RAMBU</t>
  </si>
  <si>
    <t>REKSTEN</t>
  </si>
  <si>
    <t>RENNESØY</t>
  </si>
  <si>
    <t>RØRVIK</t>
  </si>
  <si>
    <t>RØST</t>
  </si>
  <si>
    <t>SANDSUND</t>
  </si>
  <si>
    <t>SEIDA</t>
  </si>
  <si>
    <t>SENJA</t>
  </si>
  <si>
    <t>SIGDAL</t>
  </si>
  <si>
    <t>SKAGEN</t>
  </si>
  <si>
    <t>SKIEN</t>
  </si>
  <si>
    <t>SKIPSHOLMEN</t>
  </si>
  <si>
    <t>SKROVA</t>
  </si>
  <si>
    <t>SLEIPNER</t>
  </si>
  <si>
    <t>SLETTNES</t>
  </si>
  <si>
    <t>SNORRE</t>
  </si>
  <si>
    <t>SOGNDAL</t>
  </si>
  <si>
    <t>SOKNA</t>
  </si>
  <si>
    <t>SOLA</t>
  </si>
  <si>
    <t>SOLBERG</t>
  </si>
  <si>
    <t>STATFJORD B</t>
  </si>
  <si>
    <t>STEGEN</t>
  </si>
  <si>
    <t>STOKKA</t>
  </si>
  <si>
    <t>STORD</t>
  </si>
  <si>
    <t>STRØMMEN</t>
  </si>
  <si>
    <t>STØTT</t>
  </si>
  <si>
    <t>SVENSHEIA</t>
  </si>
  <si>
    <t>TARVA</t>
  </si>
  <si>
    <t>TAUTRA</t>
  </si>
  <si>
    <t>TOLGA</t>
  </si>
  <si>
    <t>TORP</t>
  </si>
  <si>
    <t>TROMSØ</t>
  </si>
  <si>
    <t>TRONDHEIM</t>
  </si>
  <si>
    <t>TYRIFJORD</t>
  </si>
  <si>
    <t>ULVINGEN</t>
  </si>
  <si>
    <t>UTHAUG</t>
  </si>
  <si>
    <t>VANGSNES</t>
  </si>
  <si>
    <t>VARDEFJELL</t>
  </si>
  <si>
    <t>VARDØ</t>
  </si>
  <si>
    <t>VARHAUG</t>
  </si>
  <si>
    <t>VIGRA</t>
  </si>
  <si>
    <t>VOLLO</t>
  </si>
  <si>
    <t>ANDA</t>
  </si>
  <si>
    <t>BERLEVÅG</t>
  </si>
  <si>
    <t>BIRKELAND</t>
  </si>
  <si>
    <t>BRINGELAND</t>
  </si>
  <si>
    <t>BÅTSFJORD</t>
  </si>
  <si>
    <t>DAGALI</t>
  </si>
  <si>
    <t>DALEN</t>
  </si>
  <si>
    <t>ENGE</t>
  </si>
  <si>
    <t>FINNDAL</t>
  </si>
  <si>
    <t>FJELLSTAD</t>
  </si>
  <si>
    <t>FJØRTOFT</t>
  </si>
  <si>
    <t>FLETEN</t>
  </si>
  <si>
    <t>GRUBEN</t>
  </si>
  <si>
    <t>HALTVIK</t>
  </si>
  <si>
    <t>HASVIK</t>
  </si>
  <si>
    <t>HEDDAL</t>
  </si>
  <si>
    <t>HEGRA</t>
  </si>
  <si>
    <t>HELLE</t>
  </si>
  <si>
    <t>HESTAD</t>
  </si>
  <si>
    <t>HOVDEN</t>
  </si>
  <si>
    <t>ILSTAD</t>
  </si>
  <si>
    <t>KATNES</t>
  </si>
  <si>
    <t>KJERRINGNES</t>
  </si>
  <si>
    <t>KVALSUND</t>
  </si>
  <si>
    <t>LAKSFORS</t>
  </si>
  <si>
    <t>LANES</t>
  </si>
  <si>
    <t>LANGENESET</t>
  </si>
  <si>
    <t>LEPSØY</t>
  </si>
  <si>
    <t>MALVIK</t>
  </si>
  <si>
    <t>MEHAMN</t>
  </si>
  <si>
    <t>MOEN</t>
  </si>
  <si>
    <t>MOLDE</t>
  </si>
  <si>
    <t>MOSJØEN</t>
  </si>
  <si>
    <t>MYRA</t>
  </si>
  <si>
    <t>PORSANG</t>
  </si>
  <si>
    <t>RØROS</t>
  </si>
  <si>
    <t>SANDANE</t>
  </si>
  <si>
    <t>SANDEFJORD</t>
  </si>
  <si>
    <t>SVEA</t>
  </si>
  <si>
    <t>SØRREISA</t>
  </si>
  <si>
    <t>TALVIK</t>
  </si>
  <si>
    <t>TUNE</t>
  </si>
  <si>
    <t>VADSØ</t>
  </si>
  <si>
    <t>VÅGA</t>
  </si>
  <si>
    <t>TYPE</t>
  </si>
  <si>
    <t>NDB</t>
  </si>
  <si>
    <t>VOR/DME</t>
  </si>
  <si>
    <t>DVOR/DME</t>
  </si>
  <si>
    <t>VOR</t>
  </si>
  <si>
    <t>NDB (MAR)</t>
  </si>
  <si>
    <t>DVOR</t>
  </si>
  <si>
    <t>L</t>
  </si>
  <si>
    <t>OPPSLAGS-TABELL</t>
  </si>
  <si>
    <t>FLYPLASSFREKVENSER</t>
  </si>
  <si>
    <t>STED</t>
  </si>
  <si>
    <t>BERGEN/Flesland</t>
  </si>
  <si>
    <t>BRØNNØYSUND/Brønnøy</t>
  </si>
  <si>
    <t>BØMOEN</t>
  </si>
  <si>
    <t>EGGEMOEN</t>
  </si>
  <si>
    <t>FAGERNES/Leirin</t>
  </si>
  <si>
    <t>FRØYA/Flatval</t>
  </si>
  <si>
    <t>FYRESDAL</t>
  </si>
  <si>
    <t>FØRDE/Bringeland</t>
  </si>
  <si>
    <t>GEILO/Dagali</t>
  </si>
  <si>
    <t>HAMAR/Stafsberg</t>
  </si>
  <si>
    <t>HARSTAD/NARVIK/Evenes</t>
  </si>
  <si>
    <t>HAUGESUND/Karmøy</t>
  </si>
  <si>
    <t>HOKKSUND</t>
  </si>
  <si>
    <t>HONNINGSVÅG/Valan</t>
  </si>
  <si>
    <t>JARLSBERG</t>
  </si>
  <si>
    <t>KAUTOKEINO</t>
  </si>
  <si>
    <t>KJELLER</t>
  </si>
  <si>
    <t>KIRKENES/Høybuktmoen</t>
  </si>
  <si>
    <t>KRISTIANSAND/Kjevik</t>
  </si>
  <si>
    <t>KRISTIANSUND/Kvernberget</t>
  </si>
  <si>
    <t>LEKNES</t>
  </si>
  <si>
    <t>MO I RANA/Røssvoll</t>
  </si>
  <si>
    <t>MOLDE/Årø</t>
  </si>
  <si>
    <t>MOSJØEN/Kjærstad</t>
  </si>
  <si>
    <t>NARVIK/Framnes</t>
  </si>
  <si>
    <t>OSLO/Gardermoen</t>
  </si>
  <si>
    <t>RYGGE</t>
  </si>
  <si>
    <t>RØRVIK/Ryum</t>
  </si>
  <si>
    <t>SANDANE/Anda</t>
  </si>
  <si>
    <t>SANDNESSJØEN/Stokka</t>
  </si>
  <si>
    <t>SKIEN/Geiteryggen</t>
  </si>
  <si>
    <t>SOGNDAL/Haukåsen</t>
  </si>
  <si>
    <t>STAVANGER/Sola</t>
  </si>
  <si>
    <t>STOKMARKNES/Skagen</t>
  </si>
  <si>
    <t>STORD/Sørstokken</t>
  </si>
  <si>
    <t>SVALBARD/Longyear</t>
  </si>
  <si>
    <t>SVOLVÆR/Helle</t>
  </si>
  <si>
    <t>SØRKJOSEN</t>
  </si>
  <si>
    <t>TRONDHEIM/Værnes</t>
  </si>
  <si>
    <t>VARDØ/Svartnes</t>
  </si>
  <si>
    <t>ØRLAND</t>
  </si>
  <si>
    <t>ØRSTA-VOLDA/Hovden</t>
  </si>
  <si>
    <t>ÅLESUND/Vigra</t>
  </si>
  <si>
    <t>Antall</t>
  </si>
  <si>
    <t>ENAT</t>
  </si>
  <si>
    <t>ENAN</t>
  </si>
  <si>
    <t>ENNA</t>
  </si>
  <si>
    <t>ENDU</t>
  </si>
  <si>
    <t>ENBR</t>
  </si>
  <si>
    <t>ENBV</t>
  </si>
  <si>
    <t>ENBO</t>
  </si>
  <si>
    <t>ENBN</t>
  </si>
  <si>
    <t>ENBM</t>
  </si>
  <si>
    <t>ENBS</t>
  </si>
  <si>
    <t>ENEG</t>
  </si>
  <si>
    <t>ENFG</t>
  </si>
  <si>
    <t>ENFL</t>
  </si>
  <si>
    <t>ENFA</t>
  </si>
  <si>
    <t>ENFY</t>
  </si>
  <si>
    <t>ENBL</t>
  </si>
  <si>
    <t>ENDI</t>
  </si>
  <si>
    <t>ENHA</t>
  </si>
  <si>
    <t>ENHF</t>
  </si>
  <si>
    <t>ENEV</t>
  </si>
  <si>
    <t>ENHK</t>
  </si>
  <si>
    <t>ENHS</t>
  </si>
  <si>
    <t>ENHV</t>
  </si>
  <si>
    <t>ENJB</t>
  </si>
  <si>
    <t>ENKA</t>
  </si>
  <si>
    <t>ENKJ</t>
  </si>
  <si>
    <t>ENKR</t>
  </si>
  <si>
    <t>ENCN</t>
  </si>
  <si>
    <t>ENKB</t>
  </si>
  <si>
    <t>ENLK</t>
  </si>
  <si>
    <t>ENLI</t>
  </si>
  <si>
    <t>ENMH</t>
  </si>
  <si>
    <t>ENRA</t>
  </si>
  <si>
    <t>ENML</t>
  </si>
  <si>
    <t>ENMS</t>
  </si>
  <si>
    <t>ENNM</t>
  </si>
  <si>
    <t>ENNK</t>
  </si>
  <si>
    <t>ENNO</t>
  </si>
  <si>
    <t>ENGM</t>
  </si>
  <si>
    <t>ENRY</t>
  </si>
  <si>
    <t>ENRO</t>
  </si>
  <si>
    <t>ENRM</t>
  </si>
  <si>
    <t>ENRS</t>
  </si>
  <si>
    <t>ENSD</t>
  </si>
  <si>
    <t>ENST</t>
  </si>
  <si>
    <t>ENSN</t>
  </si>
  <si>
    <t>ENSG</t>
  </si>
  <si>
    <t>ENSK</t>
  </si>
  <si>
    <t>ENSO</t>
  </si>
  <si>
    <t>ENSB</t>
  </si>
  <si>
    <t>ENSH</t>
  </si>
  <si>
    <t>ENSR</t>
  </si>
  <si>
    <t>ENTO</t>
  </si>
  <si>
    <t>ENTC</t>
  </si>
  <si>
    <t>ENVA</t>
  </si>
  <si>
    <t>ENVD</t>
  </si>
  <si>
    <t>ENSS</t>
  </si>
  <si>
    <t>ENOL</t>
  </si>
  <si>
    <t>ENOV</t>
  </si>
  <si>
    <t>ENAL</t>
  </si>
  <si>
    <t>Ground</t>
  </si>
  <si>
    <t>Tower</t>
  </si>
  <si>
    <t>118.65</t>
  </si>
  <si>
    <t>TAR/APP</t>
  </si>
  <si>
    <t>Control</t>
  </si>
  <si>
    <t>123,5*</t>
  </si>
  <si>
    <t>122,7*</t>
  </si>
  <si>
    <t>122,15*</t>
  </si>
  <si>
    <t>130,27*</t>
  </si>
  <si>
    <t>122,175*</t>
  </si>
  <si>
    <t>122,3*</t>
  </si>
  <si>
    <t>119,1*</t>
  </si>
  <si>
    <t>122,0*</t>
  </si>
  <si>
    <t>AD Elev</t>
  </si>
  <si>
    <t>FLY</t>
  </si>
  <si>
    <t>IKY</t>
  </si>
  <si>
    <t>MTC</t>
  </si>
  <si>
    <t>ASP</t>
  </si>
  <si>
    <t>KAJ</t>
  </si>
  <si>
    <t>Max. Fuel (kg)</t>
  </si>
  <si>
    <t>Fuel arm (m)</t>
  </si>
  <si>
    <t>Tomvekt inkl. olje etc. (kg)</t>
  </si>
  <si>
    <t>Tomvekt arm (m)</t>
  </si>
  <si>
    <t>Pilotarm (m)</t>
  </si>
  <si>
    <t>Baksetearm (m)</t>
  </si>
  <si>
    <t>N/A</t>
  </si>
  <si>
    <t>Bagasje 1 (kg)</t>
  </si>
  <si>
    <t>Bagasje 1 arm  (m)</t>
  </si>
  <si>
    <t>Bagasje 2 (kg)</t>
  </si>
  <si>
    <t>Bagasje 2 arm  (m)</t>
  </si>
  <si>
    <t>Max. Norm (kg)</t>
  </si>
  <si>
    <t>Max. Util.  (kg)</t>
  </si>
  <si>
    <t>Flytype</t>
  </si>
  <si>
    <t>C172-P</t>
  </si>
  <si>
    <t>C172-M</t>
  </si>
  <si>
    <t>G-AA5</t>
  </si>
  <si>
    <t>Anm.</t>
  </si>
  <si>
    <t>Maks bagasje 1+2=54 NFG</t>
  </si>
  <si>
    <t>Maks bagasje 1+2=54 IKY</t>
  </si>
  <si>
    <t>Maks bagasje 1+2=54 MTC</t>
  </si>
  <si>
    <t>Maks bagasje 1+2=54 ASP</t>
  </si>
  <si>
    <t>Grumman</t>
  </si>
  <si>
    <t>VINDKORREKSJONSPROGRAM</t>
  </si>
  <si>
    <t>Kurs</t>
  </si>
  <si>
    <t>Vind</t>
  </si>
  <si>
    <t>Vel.</t>
  </si>
  <si>
    <t>Rel</t>
  </si>
  <si>
    <t>FRONT KURS</t>
  </si>
  <si>
    <t>Sidevind</t>
  </si>
  <si>
    <t>(-L +R)</t>
  </si>
  <si>
    <t>Medvind</t>
  </si>
  <si>
    <t>(+)</t>
  </si>
  <si>
    <t>(grad)</t>
  </si>
  <si>
    <t>GS korr.</t>
  </si>
  <si>
    <t>Tid</t>
  </si>
  <si>
    <t>Stign.</t>
  </si>
  <si>
    <t>1.5min/1000</t>
  </si>
  <si>
    <t>Total tid</t>
  </si>
  <si>
    <t>Back</t>
  </si>
  <si>
    <t>kurs</t>
  </si>
  <si>
    <t>BACK KURS</t>
  </si>
  <si>
    <t xml:space="preserve"> VFR TRAINING LN-</t>
  </si>
  <si>
    <t>Date:</t>
  </si>
  <si>
    <t>Time</t>
  </si>
  <si>
    <t>Rwy</t>
  </si>
  <si>
    <t>Visib.</t>
  </si>
  <si>
    <t>Clouds</t>
  </si>
  <si>
    <t>Transponder</t>
  </si>
  <si>
    <t>Notes</t>
  </si>
  <si>
    <t>ATIS:</t>
  </si>
  <si>
    <t>Ground:</t>
  </si>
  <si>
    <t xml:space="preserve">Tower: </t>
  </si>
  <si>
    <t>APP/TAR:</t>
  </si>
  <si>
    <t>T/O:</t>
  </si>
  <si>
    <t>ATIS-Dep.</t>
  </si>
  <si>
    <t>121.75</t>
  </si>
  <si>
    <t>Land:</t>
  </si>
  <si>
    <t>ATIS-Arr.</t>
  </si>
  <si>
    <t xml:space="preserve"> </t>
  </si>
  <si>
    <t>AED</t>
  </si>
  <si>
    <t>FAW</t>
  </si>
  <si>
    <t>C172-N</t>
  </si>
  <si>
    <t>Maks bagasje 1+2=54 AED</t>
  </si>
  <si>
    <t>Maks bagasje 1+2=54 FAW</t>
  </si>
  <si>
    <t>SO</t>
  </si>
  <si>
    <t>ABT</t>
  </si>
  <si>
    <t>DA 20-A1</t>
  </si>
  <si>
    <t>FTD</t>
  </si>
  <si>
    <t>NFJ</t>
  </si>
  <si>
    <t>C172-SP</t>
  </si>
</sst>
</file>

<file path=xl/styles.xml><?xml version="1.0" encoding="utf-8"?>
<styleSheet xmlns="http://schemas.openxmlformats.org/spreadsheetml/2006/main">
  <numFmts count="25">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quot;kr&quot;\ * #,##0.00_);_(&quot;kr&quot;\ * \(#,##0.00\);_(&quot;kr&quot;\ * &quot;-&quot;??_);_(@_)"/>
    <numFmt numFmtId="178" formatCode="0.0"/>
    <numFmt numFmtId="179" formatCode="0.000"/>
    <numFmt numFmtId="180" formatCode="000"/>
  </numFmts>
  <fonts count="67">
    <font>
      <sz val="12"/>
      <name val="Arial"/>
      <family val="0"/>
    </font>
    <font>
      <b/>
      <sz val="10"/>
      <name val="Arial"/>
      <family val="0"/>
    </font>
    <font>
      <i/>
      <sz val="10"/>
      <name val="Arial"/>
      <family val="0"/>
    </font>
    <font>
      <b/>
      <i/>
      <sz val="10"/>
      <name val="Arial"/>
      <family val="0"/>
    </font>
    <font>
      <sz val="18"/>
      <name val="Arial"/>
      <family val="0"/>
    </font>
    <font>
      <sz val="14"/>
      <name val="Arial"/>
      <family val="0"/>
    </font>
    <font>
      <sz val="12"/>
      <color indexed="8"/>
      <name val="Arial"/>
      <family val="0"/>
    </font>
    <font>
      <b/>
      <sz val="24"/>
      <color indexed="8"/>
      <name val="Arial"/>
      <family val="0"/>
    </font>
    <font>
      <b/>
      <sz val="18"/>
      <color indexed="8"/>
      <name val="Arial"/>
      <family val="0"/>
    </font>
    <font>
      <sz val="18"/>
      <color indexed="8"/>
      <name val="Arial"/>
      <family val="0"/>
    </font>
    <font>
      <b/>
      <i/>
      <sz val="24"/>
      <color indexed="8"/>
      <name val="Arial"/>
      <family val="0"/>
    </font>
    <font>
      <sz val="10"/>
      <color indexed="8"/>
      <name val="Arial"/>
      <family val="0"/>
    </font>
    <font>
      <sz val="10"/>
      <name val="Arial"/>
      <family val="0"/>
    </font>
    <font>
      <b/>
      <sz val="14"/>
      <color indexed="8"/>
      <name val="Arial"/>
      <family val="0"/>
    </font>
    <font>
      <b/>
      <sz val="12"/>
      <color indexed="8"/>
      <name val="Arial"/>
      <family val="0"/>
    </font>
    <font>
      <u val="single"/>
      <sz val="14"/>
      <color indexed="8"/>
      <name val="Arial"/>
      <family val="0"/>
    </font>
    <font>
      <sz val="14"/>
      <color indexed="8"/>
      <name val="Arial"/>
      <family val="0"/>
    </font>
    <font>
      <sz val="16"/>
      <color indexed="8"/>
      <name val="Arial"/>
      <family val="0"/>
    </font>
    <font>
      <sz val="14"/>
      <color indexed="8"/>
      <name val="Wingdings"/>
      <family val="0"/>
    </font>
    <font>
      <b/>
      <sz val="10"/>
      <color indexed="8"/>
      <name val="Arial"/>
      <family val="0"/>
    </font>
    <font>
      <b/>
      <i/>
      <sz val="12"/>
      <color indexed="8"/>
      <name val="Arial"/>
      <family val="0"/>
    </font>
    <font>
      <u val="single"/>
      <sz val="10"/>
      <color indexed="8"/>
      <name val="Arial"/>
      <family val="0"/>
    </font>
    <font>
      <sz val="8"/>
      <color indexed="8"/>
      <name val="Arial"/>
      <family val="0"/>
    </font>
    <font>
      <i/>
      <sz val="8"/>
      <color indexed="8"/>
      <name val="Arial"/>
      <family val="0"/>
    </font>
    <font>
      <sz val="10"/>
      <color indexed="8"/>
      <name val="Arial Narrow"/>
      <family val="0"/>
    </font>
    <font>
      <sz val="12"/>
      <name val="Arial Narrow"/>
      <family val="0"/>
    </font>
    <font>
      <b/>
      <i/>
      <sz val="10"/>
      <color indexed="8"/>
      <name val="Arial"/>
      <family val="0"/>
    </font>
    <font>
      <i/>
      <sz val="14"/>
      <color indexed="8"/>
      <name val="Arial"/>
      <family val="0"/>
    </font>
    <font>
      <b/>
      <sz val="14"/>
      <name val="Arial"/>
      <family val="0"/>
    </font>
    <font>
      <b/>
      <sz val="12"/>
      <name val="Arial"/>
      <family val="0"/>
    </font>
    <font>
      <sz val="14"/>
      <name val="Tahoma"/>
      <family val="2"/>
    </font>
    <font>
      <u val="single"/>
      <sz val="7.2"/>
      <color indexed="12"/>
      <name val="Arial"/>
      <family val="0"/>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lightUp">
        <fgColor indexed="22"/>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65"/>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dotted">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dotted">
        <color indexed="8"/>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dotted">
        <color indexed="8"/>
      </left>
      <right>
        <color indexed="63"/>
      </right>
      <top>
        <color indexed="63"/>
      </top>
      <bottom>
        <color indexed="63"/>
      </bottom>
    </border>
    <border>
      <left style="double">
        <color indexed="8"/>
      </left>
      <right>
        <color indexed="63"/>
      </right>
      <top style="thin">
        <color indexed="8"/>
      </top>
      <bottom>
        <color indexed="63"/>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style="double">
        <color indexed="8"/>
      </left>
      <right>
        <color indexed="63"/>
      </right>
      <top>
        <color indexed="63"/>
      </top>
      <bottom>
        <color indexed="63"/>
      </bottom>
    </border>
    <border>
      <left style="double">
        <color indexed="8"/>
      </left>
      <right>
        <color indexed="63"/>
      </right>
      <top style="double">
        <color indexed="8"/>
      </top>
      <bottom>
        <color indexed="63"/>
      </bottom>
    </border>
    <border>
      <left style="thin">
        <color indexed="8"/>
      </left>
      <right>
        <color indexed="63"/>
      </right>
      <top style="dotted">
        <color indexed="8"/>
      </top>
      <bottom>
        <color indexed="63"/>
      </bottom>
    </border>
    <border>
      <left style="thin">
        <color indexed="8"/>
      </left>
      <right>
        <color indexed="63"/>
      </right>
      <top>
        <color indexed="63"/>
      </top>
      <bottom style="dotted">
        <color indexed="8"/>
      </bottom>
    </border>
    <border>
      <left style="thin">
        <color indexed="8"/>
      </left>
      <right style="thin">
        <color indexed="8"/>
      </right>
      <top>
        <color indexed="63"/>
      </top>
      <bottom style="dotted">
        <color indexed="8"/>
      </bottom>
    </border>
    <border>
      <left style="thin">
        <color indexed="8"/>
      </left>
      <right>
        <color indexed="63"/>
      </right>
      <top style="thin">
        <color indexed="8"/>
      </top>
      <bottom style="dotted">
        <color indexed="8"/>
      </bottom>
    </border>
    <border>
      <left style="thin">
        <color indexed="8"/>
      </left>
      <right style="thin">
        <color indexed="8"/>
      </right>
      <top style="thin">
        <color indexed="8"/>
      </top>
      <bottom style="dotted">
        <color indexed="8"/>
      </bottom>
    </border>
    <border>
      <left>
        <color indexed="63"/>
      </left>
      <right>
        <color indexed="63"/>
      </right>
      <top>
        <color indexed="63"/>
      </top>
      <bottom style="dotted">
        <color indexed="8"/>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style="thin">
        <color indexed="8"/>
      </left>
      <right style="thin">
        <color indexed="8"/>
      </right>
      <top>
        <color indexed="63"/>
      </top>
      <bottom style="double">
        <color indexed="8"/>
      </bottom>
    </border>
    <border>
      <left style="thin">
        <color indexed="8"/>
      </left>
      <right>
        <color indexed="63"/>
      </right>
      <top>
        <color indexed="63"/>
      </top>
      <bottom style="thin">
        <color indexed="8"/>
      </bottom>
    </border>
    <border>
      <left style="thin">
        <color indexed="8"/>
      </left>
      <right style="double">
        <color indexed="8"/>
      </right>
      <top>
        <color indexed="63"/>
      </top>
      <bottom style="thin">
        <color indexed="8"/>
      </bottom>
    </border>
    <border>
      <left style="thin">
        <color indexed="8"/>
      </left>
      <right style="double">
        <color indexed="8"/>
      </right>
      <top>
        <color indexed="63"/>
      </top>
      <bottom style="double">
        <color indexed="8"/>
      </bottom>
    </border>
    <border>
      <left style="thin">
        <color indexed="8"/>
      </left>
      <right style="thin">
        <color indexed="8"/>
      </right>
      <top style="thin">
        <color indexed="8"/>
      </top>
      <bottom style="double">
        <color indexed="8"/>
      </bottom>
    </border>
    <border>
      <left style="thin">
        <color indexed="8"/>
      </left>
      <right style="thin">
        <color indexed="8"/>
      </right>
      <top style="double">
        <color indexed="8"/>
      </top>
      <bottom style="thin">
        <color indexed="8"/>
      </bottom>
    </border>
    <border>
      <left>
        <color indexed="63"/>
      </left>
      <right>
        <color indexed="63"/>
      </right>
      <top style="dotted">
        <color indexed="8"/>
      </top>
      <bottom>
        <color indexed="63"/>
      </bottom>
    </border>
    <border>
      <left style="thin">
        <color indexed="8"/>
      </left>
      <right style="thin">
        <color indexed="8"/>
      </right>
      <top style="dotted">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dotted">
        <color indexed="8"/>
      </top>
      <bottom style="thin">
        <color indexed="8"/>
      </bottom>
    </border>
    <border>
      <left style="thin">
        <color indexed="8"/>
      </left>
      <right style="thin">
        <color indexed="8"/>
      </right>
      <top style="thin">
        <color indexed="8"/>
      </top>
      <bottom style="thin">
        <color indexed="8"/>
      </bottom>
    </border>
    <border>
      <left style="medium"/>
      <right>
        <color indexed="63"/>
      </right>
      <top style="medium"/>
      <bottom>
        <color indexed="63"/>
      </bottom>
    </border>
    <border>
      <left style="thin">
        <color indexed="8"/>
      </left>
      <right>
        <color indexed="63"/>
      </right>
      <top style="medium"/>
      <bottom>
        <color indexed="63"/>
      </bottom>
    </border>
    <border>
      <left style="thin">
        <color indexed="8"/>
      </left>
      <right style="medium"/>
      <top style="medium"/>
      <bottom>
        <color indexed="63"/>
      </bottom>
    </border>
    <border>
      <left style="medium"/>
      <right>
        <color indexed="63"/>
      </right>
      <top style="thin">
        <color indexed="8"/>
      </top>
      <bottom>
        <color indexed="63"/>
      </bottom>
    </border>
    <border>
      <left style="thin">
        <color indexed="8"/>
      </left>
      <right style="medium"/>
      <top style="thin">
        <color indexed="8"/>
      </top>
      <bottom>
        <color indexed="63"/>
      </bottom>
    </border>
    <border>
      <left style="medium"/>
      <right>
        <color indexed="63"/>
      </right>
      <top style="thin">
        <color indexed="8"/>
      </top>
      <bottom style="medium"/>
    </border>
    <border>
      <left style="thin">
        <color indexed="8"/>
      </left>
      <right>
        <color indexed="63"/>
      </right>
      <top style="thin">
        <color indexed="8"/>
      </top>
      <bottom style="medium"/>
    </border>
    <border>
      <left style="thin">
        <color indexed="8"/>
      </left>
      <right style="medium"/>
      <top style="thin">
        <color indexed="8"/>
      </top>
      <bottom style="medium"/>
    </border>
  </borders>
  <cellStyleXfs count="5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31"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73">
    <xf numFmtId="0" fontId="0" fillId="0" borderId="0" xfId="0" applyAlignment="1">
      <alignment/>
    </xf>
    <xf numFmtId="0" fontId="0" fillId="0" borderId="0" xfId="0" applyNumberFormat="1" applyFont="1" applyAlignment="1">
      <alignment/>
    </xf>
    <xf numFmtId="0" fontId="4" fillId="0" borderId="0" xfId="0" applyNumberFormat="1" applyFont="1" applyAlignment="1">
      <alignment/>
    </xf>
    <xf numFmtId="0" fontId="5" fillId="0" borderId="0" xfId="0" applyNumberFormat="1" applyFont="1" applyAlignment="1">
      <alignment/>
    </xf>
    <xf numFmtId="0" fontId="6" fillId="0" borderId="0" xfId="0" applyNumberFormat="1" applyFont="1" applyAlignment="1">
      <alignment/>
    </xf>
    <xf numFmtId="0" fontId="0" fillId="0" borderId="0" xfId="0" applyNumberFormat="1" applyAlignment="1">
      <alignment/>
    </xf>
    <xf numFmtId="0" fontId="6" fillId="0" borderId="10" xfId="0" applyNumberFormat="1" applyFont="1" applyBorder="1" applyAlignment="1">
      <alignment/>
    </xf>
    <xf numFmtId="0" fontId="7" fillId="0" borderId="11" xfId="0" applyNumberFormat="1" applyFont="1" applyBorder="1" applyAlignment="1">
      <alignment horizontal="centerContinuous" vertical="center"/>
    </xf>
    <xf numFmtId="0" fontId="8" fillId="0" borderId="11" xfId="0" applyNumberFormat="1" applyFont="1" applyBorder="1" applyAlignment="1">
      <alignment horizontal="centerContinuous"/>
    </xf>
    <xf numFmtId="0" fontId="9" fillId="0" borderId="11" xfId="0" applyNumberFormat="1" applyFont="1" applyBorder="1" applyAlignment="1">
      <alignment horizontal="centerContinuous"/>
    </xf>
    <xf numFmtId="0" fontId="6" fillId="0" borderId="11" xfId="0" applyNumberFormat="1" applyFont="1" applyBorder="1" applyAlignment="1">
      <alignment/>
    </xf>
    <xf numFmtId="0" fontId="6" fillId="0" borderId="12" xfId="0" applyNumberFormat="1" applyFont="1" applyBorder="1" applyAlignment="1">
      <alignment/>
    </xf>
    <xf numFmtId="0" fontId="10" fillId="0" borderId="11" xfId="0" applyNumberFormat="1" applyFont="1" applyBorder="1" applyAlignment="1">
      <alignment horizontal="left" vertical="center"/>
    </xf>
    <xf numFmtId="0" fontId="6" fillId="0" borderId="11" xfId="0" applyNumberFormat="1" applyFont="1" applyBorder="1" applyAlignment="1">
      <alignment horizontal="centerContinuous" vertical="center"/>
    </xf>
    <xf numFmtId="0" fontId="0" fillId="0" borderId="11" xfId="0" applyNumberFormat="1" applyFont="1" applyBorder="1" applyAlignment="1">
      <alignment horizontal="centerContinuous" vertical="center"/>
    </xf>
    <xf numFmtId="0" fontId="0" fillId="0" borderId="11" xfId="0" applyNumberFormat="1" applyFont="1" applyBorder="1" applyAlignment="1">
      <alignment horizontal="centerContinuous"/>
    </xf>
    <xf numFmtId="0" fontId="10" fillId="0" borderId="11" xfId="0" applyNumberFormat="1" applyFont="1" applyBorder="1" applyAlignment="1">
      <alignment horizontal="right" vertical="center"/>
    </xf>
    <xf numFmtId="0" fontId="9" fillId="0" borderId="11" xfId="0" applyNumberFormat="1" applyFont="1" applyBorder="1" applyAlignment="1">
      <alignment/>
    </xf>
    <xf numFmtId="0" fontId="9" fillId="0" borderId="13" xfId="0" applyNumberFormat="1" applyFont="1" applyBorder="1" applyAlignment="1">
      <alignment/>
    </xf>
    <xf numFmtId="0" fontId="4" fillId="0" borderId="0" xfId="0" applyNumberFormat="1" applyFont="1" applyAlignment="1">
      <alignment/>
    </xf>
    <xf numFmtId="0" fontId="6" fillId="0" borderId="14" xfId="0" applyNumberFormat="1" applyFont="1" applyBorder="1" applyAlignment="1">
      <alignment/>
    </xf>
    <xf numFmtId="0" fontId="6" fillId="0" borderId="15" xfId="0" applyNumberFormat="1" applyFont="1" applyBorder="1" applyAlignment="1">
      <alignment/>
    </xf>
    <xf numFmtId="0" fontId="11" fillId="0" borderId="15" xfId="0" applyNumberFormat="1" applyFont="1" applyBorder="1" applyAlignment="1">
      <alignment/>
    </xf>
    <xf numFmtId="0" fontId="11" fillId="0" borderId="15" xfId="0" applyNumberFormat="1" applyFont="1" applyFill="1" applyBorder="1" applyAlignment="1">
      <alignment/>
    </xf>
    <xf numFmtId="0" fontId="11" fillId="0" borderId="16" xfId="0" applyNumberFormat="1" applyFont="1" applyFill="1" applyBorder="1" applyAlignment="1">
      <alignment/>
    </xf>
    <xf numFmtId="0" fontId="11" fillId="0" borderId="13" xfId="0" applyNumberFormat="1" applyFont="1" applyBorder="1" applyAlignment="1">
      <alignment/>
    </xf>
    <xf numFmtId="0" fontId="12" fillId="0" borderId="0" xfId="0" applyNumberFormat="1" applyFont="1" applyAlignment="1">
      <alignment/>
    </xf>
    <xf numFmtId="0" fontId="6" fillId="0" borderId="13" xfId="0" applyNumberFormat="1" applyFont="1" applyBorder="1" applyAlignment="1">
      <alignment/>
    </xf>
    <xf numFmtId="0" fontId="13" fillId="33" borderId="17" xfId="0" applyNumberFormat="1" applyFont="1" applyFill="1" applyBorder="1" applyAlignment="1">
      <alignment horizontal="centerContinuous"/>
    </xf>
    <xf numFmtId="0" fontId="11" fillId="33" borderId="15" xfId="0" applyNumberFormat="1" applyFont="1" applyFill="1" applyBorder="1" applyAlignment="1">
      <alignment horizontal="centerContinuous"/>
    </xf>
    <xf numFmtId="0" fontId="6" fillId="0" borderId="18" xfId="0" applyNumberFormat="1" applyFont="1" applyBorder="1" applyAlignment="1">
      <alignment/>
    </xf>
    <xf numFmtId="0" fontId="6" fillId="0" borderId="17" xfId="0" applyNumberFormat="1" applyFont="1" applyBorder="1" applyAlignment="1">
      <alignment horizontal="right" vertical="center"/>
    </xf>
    <xf numFmtId="0" fontId="14" fillId="0" borderId="17" xfId="0" applyNumberFormat="1" applyFont="1" applyFill="1" applyBorder="1" applyAlignment="1" applyProtection="1">
      <alignment horizontal="center" vertical="center"/>
      <protection locked="0"/>
    </xf>
    <xf numFmtId="0" fontId="6" fillId="33" borderId="17" xfId="0" applyNumberFormat="1" applyFont="1" applyFill="1" applyBorder="1" applyAlignment="1">
      <alignment horizontal="center" vertical="center"/>
    </xf>
    <xf numFmtId="0" fontId="6" fillId="0" borderId="17" xfId="0" applyNumberFormat="1" applyFont="1" applyFill="1" applyBorder="1" applyAlignment="1" applyProtection="1">
      <alignment horizontal="center" vertical="center"/>
      <protection locked="0"/>
    </xf>
    <xf numFmtId="0" fontId="11" fillId="0" borderId="18" xfId="0" applyNumberFormat="1" applyFont="1" applyFill="1" applyBorder="1" applyAlignment="1">
      <alignment/>
    </xf>
    <xf numFmtId="0" fontId="11" fillId="0" borderId="19" xfId="0" applyNumberFormat="1" applyFont="1" applyFill="1" applyBorder="1" applyAlignment="1">
      <alignment horizontal="centerContinuous"/>
    </xf>
    <xf numFmtId="0" fontId="13" fillId="34" borderId="17" xfId="0" applyNumberFormat="1" applyFont="1" applyFill="1" applyBorder="1" applyAlignment="1">
      <alignment horizontal="centerContinuous" vertical="center"/>
    </xf>
    <xf numFmtId="0" fontId="15" fillId="34" borderId="15" xfId="0" applyNumberFormat="1" applyFont="1" applyFill="1" applyBorder="1" applyAlignment="1">
      <alignment horizontal="centerContinuous" vertical="center"/>
    </xf>
    <xf numFmtId="0" fontId="16" fillId="34" borderId="15" xfId="0" applyNumberFormat="1" applyFont="1" applyFill="1" applyBorder="1" applyAlignment="1">
      <alignment horizontal="centerContinuous" vertical="center"/>
    </xf>
    <xf numFmtId="0" fontId="6" fillId="33" borderId="15" xfId="0" applyNumberFormat="1" applyFont="1" applyFill="1" applyBorder="1" applyAlignment="1">
      <alignment horizontal="centerContinuous"/>
    </xf>
    <xf numFmtId="0" fontId="13" fillId="34" borderId="20" xfId="0" applyNumberFormat="1" applyFont="1" applyFill="1" applyBorder="1" applyAlignment="1">
      <alignment horizontal="centerContinuous" vertical="center"/>
    </xf>
    <xf numFmtId="0" fontId="13" fillId="34" borderId="15" xfId="0" applyNumberFormat="1" applyFont="1" applyFill="1" applyBorder="1" applyAlignment="1">
      <alignment horizontal="centerContinuous" vertical="center"/>
    </xf>
    <xf numFmtId="0" fontId="11" fillId="0" borderId="18" xfId="0" applyNumberFormat="1" applyFont="1" applyBorder="1" applyAlignment="1">
      <alignment/>
    </xf>
    <xf numFmtId="2" fontId="5" fillId="0" borderId="0" xfId="0" applyNumberFormat="1" applyFont="1" applyAlignment="1">
      <alignment horizontal="centerContinuous"/>
    </xf>
    <xf numFmtId="0" fontId="5" fillId="0" borderId="0" xfId="0" applyNumberFormat="1" applyFont="1" applyAlignment="1">
      <alignment horizontal="center"/>
    </xf>
    <xf numFmtId="2" fontId="5" fillId="0" borderId="0" xfId="0" applyNumberFormat="1" applyFont="1" applyAlignment="1">
      <alignment horizontal="center"/>
    </xf>
    <xf numFmtId="0" fontId="6" fillId="0" borderId="21" xfId="0" applyNumberFormat="1" applyFont="1" applyBorder="1" applyAlignment="1">
      <alignment/>
    </xf>
    <xf numFmtId="0" fontId="6" fillId="0" borderId="22" xfId="0" applyNumberFormat="1" applyFont="1" applyBorder="1" applyAlignment="1" applyProtection="1">
      <alignment/>
      <protection locked="0"/>
    </xf>
    <xf numFmtId="0" fontId="6" fillId="0" borderId="21" xfId="0" applyNumberFormat="1" applyFont="1" applyFill="1" applyBorder="1" applyAlignment="1" applyProtection="1">
      <alignment horizontal="centerContinuous" vertical="center"/>
      <protection locked="0"/>
    </xf>
    <xf numFmtId="0" fontId="6" fillId="0" borderId="22" xfId="0" applyNumberFormat="1" applyFont="1" applyFill="1" applyBorder="1" applyAlignment="1">
      <alignment horizontal="centerContinuous" vertical="center"/>
    </xf>
    <xf numFmtId="0" fontId="0" fillId="0" borderId="15" xfId="0" applyNumberFormat="1" applyBorder="1" applyAlignment="1">
      <alignment/>
    </xf>
    <xf numFmtId="0" fontId="11" fillId="0" borderId="0" xfId="0" applyNumberFormat="1" applyFont="1" applyFill="1" applyAlignment="1">
      <alignment/>
    </xf>
    <xf numFmtId="0" fontId="11" fillId="0" borderId="19" xfId="0" applyNumberFormat="1" applyFont="1" applyFill="1" applyBorder="1" applyAlignment="1">
      <alignment/>
    </xf>
    <xf numFmtId="0" fontId="14" fillId="33" borderId="18" xfId="0" applyNumberFormat="1" applyFont="1" applyFill="1" applyBorder="1" applyAlignment="1">
      <alignment horizontal="center" vertical="center"/>
    </xf>
    <xf numFmtId="0" fontId="14" fillId="33" borderId="23" xfId="0" applyNumberFormat="1" applyFont="1" applyFill="1" applyBorder="1" applyAlignment="1">
      <alignment horizontal="center" vertical="center"/>
    </xf>
    <xf numFmtId="178" fontId="5" fillId="0" borderId="0" xfId="0" applyNumberFormat="1" applyFont="1" applyAlignment="1">
      <alignment horizontal="center"/>
    </xf>
    <xf numFmtId="0" fontId="6" fillId="0" borderId="17" xfId="0" applyNumberFormat="1" applyFont="1" applyBorder="1" applyAlignment="1">
      <alignment vertical="center"/>
    </xf>
    <xf numFmtId="0" fontId="6" fillId="0" borderId="15" xfId="0" applyNumberFormat="1" applyFont="1" applyBorder="1" applyAlignment="1">
      <alignment vertical="center"/>
    </xf>
    <xf numFmtId="0" fontId="6" fillId="0" borderId="17" xfId="0" applyNumberFormat="1" applyFont="1" applyFill="1" applyBorder="1" applyAlignment="1" applyProtection="1">
      <alignment horizontal="centerContinuous" vertical="center"/>
      <protection locked="0"/>
    </xf>
    <xf numFmtId="0" fontId="6" fillId="0" borderId="15" xfId="0" applyNumberFormat="1" applyFont="1" applyFill="1" applyBorder="1" applyAlignment="1">
      <alignment horizontal="centerContinuous" vertical="center"/>
    </xf>
    <xf numFmtId="2" fontId="16" fillId="33" borderId="21" xfId="0" applyNumberFormat="1" applyFont="1" applyFill="1" applyBorder="1" applyAlignment="1">
      <alignment horizontal="center"/>
    </xf>
    <xf numFmtId="0" fontId="16" fillId="0" borderId="24" xfId="0" applyNumberFormat="1" applyFont="1" applyFill="1" applyBorder="1" applyAlignment="1" applyProtection="1">
      <alignment horizontal="center"/>
      <protection locked="0"/>
    </xf>
    <xf numFmtId="0" fontId="6" fillId="33" borderId="18" xfId="0" applyNumberFormat="1" applyFont="1" applyFill="1" applyBorder="1" applyAlignment="1">
      <alignment vertical="center"/>
    </xf>
    <xf numFmtId="0" fontId="6" fillId="33" borderId="0" xfId="0" applyNumberFormat="1" applyFont="1" applyFill="1" applyAlignment="1">
      <alignment vertical="center"/>
    </xf>
    <xf numFmtId="0" fontId="6" fillId="33" borderId="18" xfId="0" applyNumberFormat="1" applyFont="1" applyFill="1" applyBorder="1" applyAlignment="1">
      <alignment horizontal="center" vertical="center"/>
    </xf>
    <xf numFmtId="2" fontId="16" fillId="33" borderId="17" xfId="0" applyNumberFormat="1" applyFont="1" applyFill="1" applyBorder="1" applyAlignment="1">
      <alignment horizontal="center"/>
    </xf>
    <xf numFmtId="0" fontId="16" fillId="33" borderId="17" xfId="0" applyNumberFormat="1" applyFont="1" applyFill="1" applyBorder="1" applyAlignment="1">
      <alignment horizontal="center"/>
    </xf>
    <xf numFmtId="0" fontId="16" fillId="0" borderId="20" xfId="0" applyNumberFormat="1" applyFont="1" applyFill="1" applyBorder="1" applyAlignment="1" applyProtection="1">
      <alignment horizontal="center"/>
      <protection locked="0"/>
    </xf>
    <xf numFmtId="1" fontId="5" fillId="0" borderId="0" xfId="0" applyNumberFormat="1" applyFont="1" applyAlignment="1">
      <alignment horizontal="center"/>
    </xf>
    <xf numFmtId="0" fontId="6" fillId="0" borderId="17" xfId="0" applyNumberFormat="1" applyFont="1" applyBorder="1" applyAlignment="1">
      <alignment horizontal="left" vertical="center"/>
    </xf>
    <xf numFmtId="0" fontId="6" fillId="0" borderId="17" xfId="0" applyNumberFormat="1" applyFont="1" applyFill="1" applyBorder="1" applyAlignment="1" applyProtection="1">
      <alignment horizontal="centerContinuous" vertical="center"/>
      <protection locked="0"/>
    </xf>
    <xf numFmtId="0" fontId="11" fillId="0" borderId="21" xfId="0" applyNumberFormat="1" applyFont="1" applyBorder="1" applyAlignment="1">
      <alignment/>
    </xf>
    <xf numFmtId="0" fontId="11" fillId="0" borderId="22" xfId="0" applyNumberFormat="1" applyFont="1" applyBorder="1" applyAlignment="1">
      <alignment/>
    </xf>
    <xf numFmtId="0" fontId="17" fillId="0" borderId="17" xfId="0" applyNumberFormat="1" applyFont="1" applyFill="1" applyBorder="1" applyAlignment="1" applyProtection="1">
      <alignment horizontal="left"/>
      <protection locked="0"/>
    </xf>
    <xf numFmtId="0" fontId="6" fillId="0" borderId="18" xfId="0" applyNumberFormat="1" applyFont="1" applyBorder="1" applyAlignment="1" applyProtection="1">
      <alignment/>
      <protection locked="0"/>
    </xf>
    <xf numFmtId="0" fontId="11" fillId="0" borderId="17" xfId="0" applyNumberFormat="1" applyFont="1" applyBorder="1" applyAlignment="1">
      <alignment/>
    </xf>
    <xf numFmtId="0" fontId="6" fillId="33" borderId="17" xfId="0" applyNumberFormat="1" applyFont="1" applyFill="1" applyBorder="1" applyAlignment="1">
      <alignment horizontal="center"/>
    </xf>
    <xf numFmtId="0" fontId="6" fillId="35" borderId="18" xfId="0" applyNumberFormat="1" applyFont="1" applyFill="1" applyBorder="1" applyAlignment="1">
      <alignment/>
    </xf>
    <xf numFmtId="0" fontId="6" fillId="36" borderId="17" xfId="0" applyNumberFormat="1" applyFont="1" applyFill="1" applyBorder="1" applyAlignment="1" applyProtection="1">
      <alignment horizontal="center"/>
      <protection locked="0"/>
    </xf>
    <xf numFmtId="1" fontId="6" fillId="0" borderId="17" xfId="0" applyNumberFormat="1" applyFont="1" applyBorder="1" applyAlignment="1">
      <alignment horizontal="center"/>
    </xf>
    <xf numFmtId="0" fontId="6" fillId="0" borderId="21" xfId="0" applyNumberFormat="1" applyFont="1" applyBorder="1" applyAlignment="1">
      <alignment horizontal="centerContinuous" vertical="center"/>
    </xf>
    <xf numFmtId="0" fontId="6" fillId="0" borderId="22" xfId="0" applyNumberFormat="1" applyFont="1" applyBorder="1" applyAlignment="1">
      <alignment horizontal="centerContinuous" vertical="center"/>
    </xf>
    <xf numFmtId="0" fontId="6" fillId="0" borderId="21" xfId="0" applyNumberFormat="1" applyFont="1" applyFill="1" applyBorder="1" applyAlignment="1" applyProtection="1">
      <alignment horizontal="center"/>
      <protection locked="0"/>
    </xf>
    <xf numFmtId="0" fontId="6" fillId="0" borderId="17" xfId="0" applyNumberFormat="1" applyFont="1" applyBorder="1" applyAlignment="1">
      <alignment horizontal="centerContinuous" vertical="center"/>
    </xf>
    <xf numFmtId="0" fontId="6" fillId="0" borderId="15" xfId="0" applyNumberFormat="1" applyFont="1" applyBorder="1" applyAlignment="1">
      <alignment horizontal="centerContinuous" vertical="center"/>
    </xf>
    <xf numFmtId="1" fontId="6" fillId="0" borderId="17" xfId="0" applyNumberFormat="1" applyFont="1" applyFill="1" applyBorder="1" applyAlignment="1">
      <alignment horizontal="center"/>
    </xf>
    <xf numFmtId="20" fontId="6" fillId="0" borderId="18" xfId="0" applyNumberFormat="1" applyFont="1" applyBorder="1" applyAlignment="1">
      <alignment/>
    </xf>
    <xf numFmtId="0" fontId="0" fillId="0" borderId="0" xfId="0" applyNumberFormat="1" applyAlignment="1" applyProtection="1">
      <alignment/>
      <protection locked="0"/>
    </xf>
    <xf numFmtId="0" fontId="6" fillId="0" borderId="18" xfId="0" applyNumberFormat="1" applyFont="1" applyBorder="1" applyAlignment="1" applyProtection="1">
      <alignment vertical="center"/>
      <protection locked="0"/>
    </xf>
    <xf numFmtId="0" fontId="14" fillId="33" borderId="21" xfId="0" applyNumberFormat="1" applyFont="1" applyFill="1" applyBorder="1" applyAlignment="1">
      <alignment horizontal="center" vertical="center"/>
    </xf>
    <xf numFmtId="0" fontId="14" fillId="33" borderId="21" xfId="0" applyNumberFormat="1" applyFont="1" applyFill="1" applyBorder="1" applyAlignment="1">
      <alignment horizontal="centerContinuous" vertical="center"/>
    </xf>
    <xf numFmtId="0" fontId="6" fillId="0" borderId="15" xfId="0" applyNumberFormat="1" applyFont="1" applyBorder="1" applyAlignment="1">
      <alignment/>
    </xf>
    <xf numFmtId="1" fontId="14" fillId="0" borderId="17" xfId="0" applyNumberFormat="1" applyFont="1" applyBorder="1" applyAlignment="1">
      <alignment horizontal="center"/>
    </xf>
    <xf numFmtId="0" fontId="6" fillId="0" borderId="21" xfId="0" applyNumberFormat="1" applyFont="1" applyBorder="1" applyAlignment="1" applyProtection="1">
      <alignment/>
      <protection locked="0"/>
    </xf>
    <xf numFmtId="0" fontId="6" fillId="0" borderId="21" xfId="0" applyNumberFormat="1" applyFont="1" applyBorder="1" applyAlignment="1" applyProtection="1">
      <alignment horizontal="center"/>
      <protection locked="0"/>
    </xf>
    <xf numFmtId="0" fontId="6" fillId="0" borderId="17" xfId="0" applyNumberFormat="1" applyFont="1" applyFill="1" applyBorder="1" applyAlignment="1" applyProtection="1">
      <alignment horizontal="center"/>
      <protection locked="0"/>
    </xf>
    <xf numFmtId="0" fontId="12" fillId="0" borderId="15" xfId="0" applyNumberFormat="1" applyFont="1" applyBorder="1" applyAlignment="1">
      <alignment horizontal="left"/>
    </xf>
    <xf numFmtId="0" fontId="12" fillId="0" borderId="22" xfId="0" applyNumberFormat="1" applyFont="1" applyBorder="1" applyAlignment="1">
      <alignment horizontal="right"/>
    </xf>
    <xf numFmtId="179" fontId="12" fillId="0" borderId="22" xfId="0" applyNumberFormat="1" applyFont="1" applyBorder="1" applyAlignment="1">
      <alignment horizontal="center"/>
    </xf>
    <xf numFmtId="0" fontId="6" fillId="0" borderId="17" xfId="0" applyNumberFormat="1" applyFont="1" applyBorder="1" applyAlignment="1" applyProtection="1">
      <alignment/>
      <protection locked="0"/>
    </xf>
    <xf numFmtId="0" fontId="6" fillId="0" borderId="17" xfId="0" applyNumberFormat="1" applyFont="1" applyBorder="1" applyAlignment="1" applyProtection="1">
      <alignment horizontal="center"/>
      <protection locked="0"/>
    </xf>
    <xf numFmtId="0" fontId="6" fillId="0" borderId="15" xfId="0" applyNumberFormat="1" applyFont="1" applyBorder="1" applyAlignment="1" applyProtection="1">
      <alignment horizontal="centerContinuous" vertical="center"/>
      <protection locked="0"/>
    </xf>
    <xf numFmtId="20" fontId="6" fillId="0" borderId="17" xfId="0" applyNumberFormat="1" applyFont="1" applyFill="1" applyBorder="1" applyAlignment="1">
      <alignment horizontal="center"/>
    </xf>
    <xf numFmtId="0" fontId="12" fillId="0" borderId="0" xfId="0" applyNumberFormat="1" applyFont="1" applyAlignment="1">
      <alignment vertical="center"/>
    </xf>
    <xf numFmtId="0" fontId="18" fillId="0" borderId="0" xfId="0" applyNumberFormat="1" applyFont="1" applyAlignment="1">
      <alignment vertical="center"/>
    </xf>
    <xf numFmtId="0" fontId="6" fillId="0" borderId="17" xfId="0" applyNumberFormat="1" applyFont="1" applyBorder="1" applyAlignment="1" applyProtection="1">
      <alignment horizontal="right" vertical="center"/>
      <protection locked="0"/>
    </xf>
    <xf numFmtId="0" fontId="6" fillId="0" borderId="17" xfId="0" applyNumberFormat="1" applyFont="1" applyBorder="1" applyAlignment="1" applyProtection="1">
      <alignment vertical="center"/>
      <protection locked="0"/>
    </xf>
    <xf numFmtId="0" fontId="11" fillId="0" borderId="0" xfId="0" applyNumberFormat="1" applyFont="1" applyAlignment="1">
      <alignment/>
    </xf>
    <xf numFmtId="0" fontId="19" fillId="0" borderId="15" xfId="0" applyNumberFormat="1" applyFont="1" applyBorder="1" applyAlignment="1">
      <alignment horizontal="right" vertical="center"/>
    </xf>
    <xf numFmtId="0" fontId="20" fillId="0" borderId="15" xfId="0" applyNumberFormat="1" applyFont="1" applyBorder="1" applyAlignment="1">
      <alignment horizontal="left" vertical="center"/>
    </xf>
    <xf numFmtId="0" fontId="11" fillId="0" borderId="15" xfId="0" applyNumberFormat="1" applyFont="1" applyBorder="1" applyAlignment="1">
      <alignment vertical="center"/>
    </xf>
    <xf numFmtId="0" fontId="20" fillId="0" borderId="15" xfId="0" applyNumberFormat="1" applyFont="1" applyBorder="1" applyAlignment="1">
      <alignment vertical="center"/>
    </xf>
    <xf numFmtId="0" fontId="11" fillId="0" borderId="15" xfId="0" applyNumberFormat="1" applyFont="1" applyBorder="1" applyAlignment="1">
      <alignment vertical="center"/>
    </xf>
    <xf numFmtId="0" fontId="21" fillId="0" borderId="15" xfId="0" applyNumberFormat="1" applyFont="1" applyBorder="1" applyAlignment="1">
      <alignment horizontal="center"/>
    </xf>
    <xf numFmtId="0" fontId="11" fillId="0" borderId="18" xfId="0" applyNumberFormat="1" applyFont="1" applyFill="1" applyBorder="1" applyAlignment="1">
      <alignment horizontal="center" vertical="center"/>
    </xf>
    <xf numFmtId="0" fontId="11" fillId="0" borderId="19" xfId="0" applyNumberFormat="1" applyFont="1" applyFill="1" applyBorder="1" applyAlignment="1">
      <alignment horizontal="center" vertical="center"/>
    </xf>
    <xf numFmtId="0" fontId="6" fillId="33" borderId="17" xfId="0" applyNumberFormat="1" applyFont="1" applyFill="1" applyBorder="1" applyAlignment="1">
      <alignment horizontal="centerContinuous" vertical="center"/>
    </xf>
    <xf numFmtId="0" fontId="6" fillId="33" borderId="15" xfId="0" applyNumberFormat="1" applyFont="1" applyFill="1" applyBorder="1" applyAlignment="1">
      <alignment horizontal="centerContinuous" vertical="center"/>
    </xf>
    <xf numFmtId="0" fontId="11" fillId="0" borderId="18" xfId="0" applyNumberFormat="1" applyFont="1" applyBorder="1" applyAlignment="1">
      <alignment vertical="center"/>
    </xf>
    <xf numFmtId="0" fontId="11" fillId="0" borderId="13" xfId="0" applyNumberFormat="1" applyFont="1" applyBorder="1" applyAlignment="1">
      <alignment vertical="center"/>
    </xf>
    <xf numFmtId="0" fontId="11" fillId="33" borderId="18" xfId="0" applyNumberFormat="1" applyFont="1" applyFill="1" applyBorder="1" applyAlignment="1">
      <alignment horizontal="center" vertical="center"/>
    </xf>
    <xf numFmtId="0" fontId="22" fillId="0" borderId="18" xfId="0" applyNumberFormat="1" applyFont="1" applyFill="1" applyBorder="1" applyAlignment="1">
      <alignment horizontal="center" vertical="center"/>
    </xf>
    <xf numFmtId="0" fontId="22" fillId="0" borderId="19" xfId="0" applyNumberFormat="1" applyFont="1" applyFill="1" applyBorder="1" applyAlignment="1">
      <alignment horizontal="center" vertical="center"/>
    </xf>
    <xf numFmtId="0" fontId="11" fillId="33" borderId="18" xfId="0" applyNumberFormat="1" applyFont="1" applyFill="1" applyBorder="1" applyAlignment="1">
      <alignment horizontal="centerContinuous" vertical="center"/>
    </xf>
    <xf numFmtId="0" fontId="11" fillId="33" borderId="0" xfId="0" applyNumberFormat="1" applyFont="1" applyFill="1" applyAlignment="1">
      <alignment horizontal="centerContinuous" vertical="center"/>
    </xf>
    <xf numFmtId="0" fontId="19" fillId="0" borderId="18" xfId="0" applyNumberFormat="1" applyFont="1" applyFill="1" applyBorder="1" applyAlignment="1">
      <alignment horizontal="center" vertical="center"/>
    </xf>
    <xf numFmtId="0" fontId="19" fillId="0" borderId="19" xfId="0" applyNumberFormat="1" applyFont="1" applyFill="1" applyBorder="1" applyAlignment="1">
      <alignment horizontal="center" vertical="center"/>
    </xf>
    <xf numFmtId="0" fontId="6" fillId="33" borderId="18" xfId="0" applyNumberFormat="1" applyFont="1" applyFill="1" applyBorder="1" applyAlignment="1">
      <alignment horizontal="centerContinuous" vertical="center"/>
    </xf>
    <xf numFmtId="0" fontId="6" fillId="33" borderId="0" xfId="0" applyNumberFormat="1" applyFont="1" applyFill="1" applyAlignment="1">
      <alignment horizontal="centerContinuous" vertical="center"/>
    </xf>
    <xf numFmtId="0" fontId="19" fillId="33" borderId="21" xfId="0" applyNumberFormat="1" applyFont="1" applyFill="1" applyBorder="1" applyAlignment="1">
      <alignment horizontal="center" vertical="center"/>
    </xf>
    <xf numFmtId="0" fontId="19" fillId="33" borderId="22" xfId="0" applyNumberFormat="1" applyFont="1" applyFill="1" applyBorder="1" applyAlignment="1">
      <alignment horizontal="center" vertical="center"/>
    </xf>
    <xf numFmtId="0" fontId="16" fillId="0" borderId="18" xfId="0" applyNumberFormat="1" applyFont="1" applyFill="1" applyBorder="1" applyAlignment="1">
      <alignment horizontal="center" vertical="center"/>
    </xf>
    <xf numFmtId="0" fontId="16" fillId="0" borderId="19" xfId="0" applyNumberFormat="1" applyFont="1" applyFill="1" applyBorder="1" applyAlignment="1">
      <alignment horizontal="center" vertical="center"/>
    </xf>
    <xf numFmtId="20" fontId="16" fillId="0" borderId="17" xfId="0" applyNumberFormat="1" applyFont="1" applyBorder="1" applyAlignment="1" applyProtection="1">
      <alignment horizontal="center" vertical="center"/>
      <protection locked="0"/>
    </xf>
    <xf numFmtId="0" fontId="16" fillId="0" borderId="17" xfId="0" applyNumberFormat="1" applyFont="1" applyBorder="1" applyAlignment="1" applyProtection="1">
      <alignment horizontal="center"/>
      <protection locked="0"/>
    </xf>
    <xf numFmtId="0" fontId="9" fillId="0" borderId="25" xfId="0" applyNumberFormat="1" applyFont="1" applyFill="1" applyBorder="1" applyAlignment="1" applyProtection="1">
      <alignment horizontal="center" vertical="center"/>
      <protection locked="0"/>
    </xf>
    <xf numFmtId="1" fontId="9" fillId="33" borderId="25" xfId="0" applyNumberFormat="1" applyFont="1" applyFill="1" applyBorder="1" applyAlignment="1">
      <alignment horizontal="center" vertical="center"/>
    </xf>
    <xf numFmtId="20" fontId="9" fillId="0" borderId="25" xfId="0" applyNumberFormat="1" applyFont="1" applyFill="1" applyBorder="1" applyAlignment="1">
      <alignment horizontal="center" vertical="center"/>
    </xf>
    <xf numFmtId="20" fontId="16" fillId="0" borderId="25" xfId="0" applyNumberFormat="1" applyFont="1" applyBorder="1" applyAlignment="1" applyProtection="1">
      <alignment horizontal="center" vertical="center"/>
      <protection locked="0"/>
    </xf>
    <xf numFmtId="0" fontId="16" fillId="0" borderId="25" xfId="0" applyNumberFormat="1" applyFont="1" applyBorder="1" applyAlignment="1" applyProtection="1">
      <alignment horizontal="center"/>
      <protection locked="0"/>
    </xf>
    <xf numFmtId="0" fontId="9" fillId="0" borderId="17" xfId="0" applyNumberFormat="1" applyFont="1" applyFill="1" applyBorder="1" applyAlignment="1" applyProtection="1">
      <alignment horizontal="center" vertical="center"/>
      <protection locked="0"/>
    </xf>
    <xf numFmtId="1" fontId="9" fillId="33" borderId="17" xfId="0" applyNumberFormat="1" applyFont="1" applyFill="1" applyBorder="1" applyAlignment="1">
      <alignment horizontal="center" vertical="center"/>
    </xf>
    <xf numFmtId="20" fontId="9" fillId="0" borderId="17" xfId="0" applyNumberFormat="1" applyFont="1" applyFill="1" applyBorder="1" applyAlignment="1">
      <alignment horizontal="center" vertical="center"/>
    </xf>
    <xf numFmtId="0" fontId="23" fillId="0" borderId="15" xfId="0" applyNumberFormat="1" applyFont="1" applyBorder="1" applyAlignment="1">
      <alignment/>
    </xf>
    <xf numFmtId="0" fontId="23" fillId="0" borderId="15" xfId="0" applyNumberFormat="1" applyFont="1" applyBorder="1" applyAlignment="1">
      <alignment horizontal="right"/>
    </xf>
    <xf numFmtId="0" fontId="24" fillId="0" borderId="15" xfId="0" applyNumberFormat="1" applyFont="1" applyBorder="1" applyAlignment="1">
      <alignment/>
    </xf>
    <xf numFmtId="0" fontId="11" fillId="0" borderId="15" xfId="0" applyNumberFormat="1" applyFont="1" applyBorder="1" applyAlignment="1">
      <alignment horizontal="right"/>
    </xf>
    <xf numFmtId="0" fontId="18" fillId="0" borderId="15" xfId="0" applyNumberFormat="1" applyFont="1" applyBorder="1" applyAlignment="1">
      <alignment/>
    </xf>
    <xf numFmtId="0" fontId="25" fillId="0" borderId="15" xfId="0" applyNumberFormat="1" applyFont="1" applyBorder="1" applyAlignment="1">
      <alignment/>
    </xf>
    <xf numFmtId="0" fontId="26" fillId="0" borderId="15" xfId="0" applyNumberFormat="1" applyFont="1" applyBorder="1" applyAlignment="1">
      <alignment horizontal="right"/>
    </xf>
    <xf numFmtId="0" fontId="9" fillId="0" borderId="17" xfId="0" applyNumberFormat="1" applyFont="1" applyFill="1" applyBorder="1" applyAlignment="1">
      <alignment horizontal="center"/>
    </xf>
    <xf numFmtId="20" fontId="9" fillId="0" borderId="17" xfId="0" applyNumberFormat="1" applyFont="1" applyFill="1" applyBorder="1" applyAlignment="1">
      <alignment horizontal="center"/>
    </xf>
    <xf numFmtId="0" fontId="0" fillId="0" borderId="17" xfId="0" applyNumberFormat="1" applyBorder="1" applyAlignment="1">
      <alignment/>
    </xf>
    <xf numFmtId="0" fontId="26" fillId="0" borderId="0" xfId="0" applyNumberFormat="1" applyFont="1" applyAlignment="1">
      <alignment horizontal="right"/>
    </xf>
    <xf numFmtId="0" fontId="11" fillId="0" borderId="11" xfId="0" applyNumberFormat="1" applyFont="1" applyBorder="1" applyAlignment="1">
      <alignment/>
    </xf>
    <xf numFmtId="0" fontId="11" fillId="0" borderId="11" xfId="0" applyNumberFormat="1" applyFont="1" applyFill="1" applyBorder="1" applyAlignment="1">
      <alignment/>
    </xf>
    <xf numFmtId="0" fontId="11" fillId="0" borderId="12" xfId="0" applyNumberFormat="1" applyFont="1" applyFill="1" applyBorder="1" applyAlignment="1">
      <alignment/>
    </xf>
    <xf numFmtId="0" fontId="6" fillId="33" borderId="11" xfId="0" applyNumberFormat="1" applyFont="1" applyFill="1" applyBorder="1" applyAlignment="1">
      <alignment/>
    </xf>
    <xf numFmtId="0" fontId="7" fillId="33" borderId="11" xfId="0" applyNumberFormat="1" applyFont="1" applyFill="1" applyBorder="1" applyAlignment="1">
      <alignment horizontal="centerContinuous"/>
    </xf>
    <xf numFmtId="0" fontId="6" fillId="33" borderId="11" xfId="0" applyNumberFormat="1" applyFont="1" applyFill="1" applyBorder="1" applyAlignment="1">
      <alignment horizontal="centerContinuous"/>
    </xf>
    <xf numFmtId="0" fontId="7" fillId="37" borderId="11" xfId="0" applyNumberFormat="1" applyFont="1" applyFill="1" applyBorder="1" applyAlignment="1">
      <alignment horizontal="centerContinuous"/>
    </xf>
    <xf numFmtId="0" fontId="7" fillId="34" borderId="12" xfId="0" applyNumberFormat="1" applyFont="1" applyFill="1" applyBorder="1" applyAlignment="1">
      <alignment horizontal="centerContinuous"/>
    </xf>
    <xf numFmtId="0" fontId="16" fillId="0" borderId="13" xfId="0" applyNumberFormat="1" applyFont="1" applyBorder="1" applyAlignment="1">
      <alignment/>
    </xf>
    <xf numFmtId="0" fontId="13" fillId="36" borderId="17" xfId="0" applyNumberFormat="1" applyFont="1" applyFill="1" applyBorder="1" applyAlignment="1">
      <alignment horizontal="centerContinuous"/>
    </xf>
    <xf numFmtId="0" fontId="13" fillId="36" borderId="15" xfId="0" applyNumberFormat="1" applyFont="1" applyFill="1" applyBorder="1" applyAlignment="1">
      <alignment horizontal="centerContinuous"/>
    </xf>
    <xf numFmtId="0" fontId="16" fillId="37" borderId="18" xfId="0" applyNumberFormat="1" applyFont="1" applyFill="1" applyBorder="1" applyAlignment="1">
      <alignment/>
    </xf>
    <xf numFmtId="0" fontId="16" fillId="34" borderId="19" xfId="0" applyNumberFormat="1" applyFont="1" applyFill="1" applyBorder="1" applyAlignment="1">
      <alignment/>
    </xf>
    <xf numFmtId="0" fontId="13" fillId="36" borderId="17" xfId="0" applyNumberFormat="1" applyFont="1" applyFill="1" applyBorder="1" applyAlignment="1">
      <alignment horizontal="centerContinuous" vertical="center"/>
    </xf>
    <xf numFmtId="0" fontId="16" fillId="36" borderId="15" xfId="0" applyNumberFormat="1" applyFont="1" applyFill="1" applyBorder="1" applyAlignment="1">
      <alignment horizontal="centerContinuous" vertical="center"/>
    </xf>
    <xf numFmtId="0" fontId="13" fillId="36" borderId="15" xfId="0" applyNumberFormat="1" applyFont="1" applyFill="1" applyBorder="1" applyAlignment="1">
      <alignment horizontal="centerContinuous" vertical="center"/>
    </xf>
    <xf numFmtId="0" fontId="16" fillId="0" borderId="18" xfId="0" applyNumberFormat="1" applyFont="1" applyBorder="1" applyAlignment="1">
      <alignment/>
    </xf>
    <xf numFmtId="0" fontId="6" fillId="33" borderId="17" xfId="0" applyNumberFormat="1" applyFont="1" applyFill="1" applyBorder="1" applyAlignment="1">
      <alignment/>
    </xf>
    <xf numFmtId="0" fontId="11" fillId="33" borderId="15" xfId="0" applyNumberFormat="1" applyFont="1" applyFill="1" applyBorder="1" applyAlignment="1" applyProtection="1">
      <alignment/>
      <protection locked="0"/>
    </xf>
    <xf numFmtId="1" fontId="9" fillId="33" borderId="26" xfId="0" applyNumberFormat="1" applyFont="1" applyFill="1" applyBorder="1" applyAlignment="1">
      <alignment horizontal="center" vertical="center"/>
    </xf>
    <xf numFmtId="1" fontId="9" fillId="33" borderId="27" xfId="0" applyNumberFormat="1" applyFont="1" applyFill="1" applyBorder="1" applyAlignment="1">
      <alignment horizontal="center" vertical="center"/>
    </xf>
    <xf numFmtId="0" fontId="9" fillId="0" borderId="27" xfId="0" applyNumberFormat="1" applyFont="1" applyFill="1" applyBorder="1" applyAlignment="1" applyProtection="1">
      <alignment horizontal="center" vertical="center"/>
      <protection locked="0"/>
    </xf>
    <xf numFmtId="1" fontId="6" fillId="0" borderId="17" xfId="0" applyNumberFormat="1" applyFont="1" applyFill="1" applyBorder="1" applyAlignment="1" applyProtection="1">
      <alignment horizontal="center"/>
      <protection locked="0"/>
    </xf>
    <xf numFmtId="0" fontId="11" fillId="37" borderId="18" xfId="0" applyNumberFormat="1" applyFont="1" applyFill="1" applyBorder="1" applyAlignment="1">
      <alignment/>
    </xf>
    <xf numFmtId="0" fontId="11" fillId="34" borderId="19" xfId="0" applyNumberFormat="1" applyFont="1" applyFill="1" applyBorder="1" applyAlignment="1">
      <alignment/>
    </xf>
    <xf numFmtId="0" fontId="0" fillId="33" borderId="15" xfId="0" applyNumberFormat="1" applyFont="1" applyFill="1" applyBorder="1" applyAlignment="1">
      <alignment horizontal="centerContinuous" vertical="center"/>
    </xf>
    <xf numFmtId="0" fontId="6" fillId="33" borderId="15" xfId="0" applyNumberFormat="1" applyFont="1" applyFill="1" applyBorder="1" applyAlignment="1">
      <alignment horizontal="center" vertical="center"/>
    </xf>
    <xf numFmtId="0" fontId="6" fillId="33" borderId="18" xfId="0" applyNumberFormat="1" applyFont="1" applyFill="1" applyBorder="1" applyAlignment="1">
      <alignment/>
    </xf>
    <xf numFmtId="0" fontId="11" fillId="33" borderId="0" xfId="0" applyNumberFormat="1" applyFont="1" applyFill="1" applyAlignment="1" applyProtection="1">
      <alignment/>
      <protection locked="0"/>
    </xf>
    <xf numFmtId="0" fontId="0" fillId="33" borderId="0" xfId="0" applyNumberFormat="1" applyFont="1" applyFill="1" applyAlignment="1">
      <alignment horizontal="centerContinuous" vertical="center"/>
    </xf>
    <xf numFmtId="0" fontId="11" fillId="33" borderId="15" xfId="0" applyNumberFormat="1" applyFont="1" applyFill="1" applyBorder="1" applyAlignment="1">
      <alignment/>
    </xf>
    <xf numFmtId="1" fontId="9" fillId="0" borderId="17" xfId="0" applyNumberFormat="1" applyFont="1" applyFill="1" applyBorder="1" applyAlignment="1">
      <alignment horizontal="center" vertical="center"/>
    </xf>
    <xf numFmtId="20" fontId="16" fillId="0" borderId="17" xfId="0" applyNumberFormat="1" applyFont="1" applyBorder="1" applyAlignment="1">
      <alignment horizontal="center" vertical="center"/>
    </xf>
    <xf numFmtId="0" fontId="16" fillId="0" borderId="17" xfId="0" applyNumberFormat="1" applyFont="1" applyBorder="1" applyAlignment="1">
      <alignment horizontal="center"/>
    </xf>
    <xf numFmtId="20" fontId="16" fillId="0" borderId="28" xfId="0" applyNumberFormat="1" applyFont="1" applyBorder="1" applyAlignment="1" applyProtection="1">
      <alignment horizontal="center" vertical="center"/>
      <protection locked="0"/>
    </xf>
    <xf numFmtId="0" fontId="16" fillId="0" borderId="29" xfId="0" applyNumberFormat="1" applyFont="1" applyBorder="1" applyAlignment="1" applyProtection="1">
      <alignment horizontal="center"/>
      <protection locked="0"/>
    </xf>
    <xf numFmtId="1" fontId="17" fillId="0" borderId="27" xfId="0" applyNumberFormat="1" applyFont="1" applyBorder="1" applyAlignment="1">
      <alignment horizontal="center" vertical="center"/>
    </xf>
    <xf numFmtId="0" fontId="9" fillId="0" borderId="30" xfId="0" applyNumberFormat="1" applyFont="1" applyFill="1" applyBorder="1" applyAlignment="1" applyProtection="1">
      <alignment horizontal="left" vertical="center"/>
      <protection locked="0"/>
    </xf>
    <xf numFmtId="0" fontId="4" fillId="0" borderId="30" xfId="0" applyNumberFormat="1" applyFont="1" applyFill="1" applyBorder="1" applyAlignment="1" applyProtection="1">
      <alignment horizontal="left" vertical="center"/>
      <protection locked="0"/>
    </xf>
    <xf numFmtId="0" fontId="9" fillId="0" borderId="26" xfId="0" applyNumberFormat="1" applyFont="1" applyFill="1" applyBorder="1" applyAlignment="1" applyProtection="1">
      <alignment horizontal="center" vertical="center"/>
      <protection locked="0"/>
    </xf>
    <xf numFmtId="20" fontId="9" fillId="0" borderId="27" xfId="0" applyNumberFormat="1" applyFont="1" applyFill="1" applyBorder="1" applyAlignment="1">
      <alignment horizontal="center" vertical="center"/>
    </xf>
    <xf numFmtId="0" fontId="6" fillId="33" borderId="31" xfId="0" applyNumberFormat="1" applyFont="1" applyFill="1" applyBorder="1" applyAlignment="1">
      <alignment horizontal="center" vertical="center"/>
    </xf>
    <xf numFmtId="0" fontId="6" fillId="33" borderId="31" xfId="0" applyNumberFormat="1" applyFont="1" applyFill="1" applyBorder="1" applyAlignment="1">
      <alignment horizontal="centerContinuous" vertical="center"/>
    </xf>
    <xf numFmtId="0" fontId="6" fillId="33" borderId="32" xfId="0" applyNumberFormat="1" applyFont="1" applyFill="1" applyBorder="1" applyAlignment="1">
      <alignment horizontal="centerContinuous" vertical="center"/>
    </xf>
    <xf numFmtId="0" fontId="6" fillId="33" borderId="33" xfId="0" applyNumberFormat="1" applyFont="1" applyFill="1" applyBorder="1" applyAlignment="1">
      <alignment horizontal="center" vertical="center"/>
    </xf>
    <xf numFmtId="0" fontId="11" fillId="33" borderId="0" xfId="0" applyNumberFormat="1" applyFont="1" applyFill="1" applyAlignment="1">
      <alignment/>
    </xf>
    <xf numFmtId="0" fontId="0" fillId="0" borderId="15" xfId="0" applyNumberFormat="1" applyBorder="1" applyAlignment="1" applyProtection="1">
      <alignment/>
      <protection locked="0"/>
    </xf>
    <xf numFmtId="0" fontId="0" fillId="0" borderId="18" xfId="0" applyNumberFormat="1" applyBorder="1" applyAlignment="1">
      <alignment/>
    </xf>
    <xf numFmtId="0" fontId="16" fillId="0" borderId="15" xfId="0" applyNumberFormat="1" applyFont="1" applyBorder="1" applyAlignment="1">
      <alignment/>
    </xf>
    <xf numFmtId="0" fontId="27" fillId="0" borderId="15" xfId="0" applyNumberFormat="1" applyFont="1" applyBorder="1" applyAlignment="1">
      <alignment horizontal="right"/>
    </xf>
    <xf numFmtId="0" fontId="5" fillId="0" borderId="15" xfId="0" applyNumberFormat="1" applyFont="1" applyBorder="1" applyAlignment="1">
      <alignment/>
    </xf>
    <xf numFmtId="0" fontId="16" fillId="33" borderId="17" xfId="0" applyNumberFormat="1" applyFont="1" applyFill="1" applyBorder="1" applyAlignment="1">
      <alignment horizontal="center" vertical="center"/>
    </xf>
    <xf numFmtId="20" fontId="16" fillId="33" borderId="17" xfId="0" applyNumberFormat="1" applyFont="1" applyFill="1" applyBorder="1" applyAlignment="1">
      <alignment horizontal="center" vertical="center"/>
    </xf>
    <xf numFmtId="0" fontId="16" fillId="0" borderId="17" xfId="0" applyNumberFormat="1" applyFont="1" applyBorder="1" applyAlignment="1">
      <alignment/>
    </xf>
    <xf numFmtId="0" fontId="16" fillId="38" borderId="15" xfId="0" applyNumberFormat="1" applyFont="1" applyFill="1" applyBorder="1" applyAlignment="1" applyProtection="1">
      <alignment horizontal="left" vertical="center"/>
      <protection locked="0"/>
    </xf>
    <xf numFmtId="0" fontId="11" fillId="38" borderId="18" xfId="0" applyNumberFormat="1" applyFont="1" applyFill="1" applyBorder="1" applyAlignment="1" applyProtection="1">
      <alignment horizontal="left" vertical="center"/>
      <protection locked="0"/>
    </xf>
    <xf numFmtId="0" fontId="11" fillId="38" borderId="0" xfId="0" applyNumberFormat="1" applyFont="1" applyFill="1" applyAlignment="1" applyProtection="1">
      <alignment horizontal="centerContinuous" vertical="center"/>
      <protection locked="0"/>
    </xf>
    <xf numFmtId="0" fontId="11" fillId="38" borderId="0" xfId="0" applyNumberFormat="1" applyFont="1" applyFill="1" applyAlignment="1" applyProtection="1">
      <alignment horizontal="left" vertical="center"/>
      <protection locked="0"/>
    </xf>
    <xf numFmtId="0" fontId="11" fillId="38" borderId="22" xfId="0" applyNumberFormat="1" applyFont="1" applyFill="1" applyBorder="1" applyAlignment="1" applyProtection="1">
      <alignment horizontal="left" vertical="center"/>
      <protection locked="0"/>
    </xf>
    <xf numFmtId="0" fontId="11" fillId="37" borderId="18" xfId="0" applyNumberFormat="1" applyFont="1" applyFill="1" applyBorder="1" applyAlignment="1">
      <alignment horizontal="center" vertical="center"/>
    </xf>
    <xf numFmtId="0" fontId="11" fillId="34" borderId="19" xfId="0" applyNumberFormat="1" applyFont="1" applyFill="1" applyBorder="1" applyAlignment="1">
      <alignment horizontal="center" vertical="center"/>
    </xf>
    <xf numFmtId="0" fontId="0" fillId="0" borderId="18" xfId="0" applyNumberFormat="1" applyBorder="1" applyAlignment="1" applyProtection="1">
      <alignment/>
      <protection locked="0"/>
    </xf>
    <xf numFmtId="0" fontId="22" fillId="37" borderId="18" xfId="0" applyNumberFormat="1" applyFont="1" applyFill="1" applyBorder="1" applyAlignment="1">
      <alignment horizontal="center" vertical="center"/>
    </xf>
    <xf numFmtId="0" fontId="22" fillId="34" borderId="19" xfId="0" applyNumberFormat="1" applyFont="1" applyFill="1" applyBorder="1" applyAlignment="1">
      <alignment horizontal="center" vertical="center"/>
    </xf>
    <xf numFmtId="0" fontId="22" fillId="38" borderId="18" xfId="0" applyNumberFormat="1" applyFont="1" applyFill="1" applyBorder="1" applyAlignment="1" applyProtection="1">
      <alignment horizontal="left" vertical="center"/>
      <protection locked="0"/>
    </xf>
    <xf numFmtId="0" fontId="22" fillId="38" borderId="0" xfId="0" applyNumberFormat="1" applyFont="1" applyFill="1" applyAlignment="1" applyProtection="1">
      <alignment horizontal="centerContinuous" vertical="center"/>
      <protection locked="0"/>
    </xf>
    <xf numFmtId="0" fontId="17" fillId="0" borderId="34" xfId="0" applyNumberFormat="1" applyFont="1" applyFill="1" applyBorder="1" applyAlignment="1">
      <alignment horizontal="left"/>
    </xf>
    <xf numFmtId="2" fontId="16" fillId="33" borderId="34" xfId="0" applyNumberFormat="1" applyFont="1" applyFill="1" applyBorder="1" applyAlignment="1">
      <alignment horizontal="center"/>
    </xf>
    <xf numFmtId="0" fontId="16" fillId="33" borderId="34" xfId="0" applyNumberFormat="1" applyFont="1" applyFill="1" applyBorder="1" applyAlignment="1">
      <alignment horizontal="center"/>
    </xf>
    <xf numFmtId="0" fontId="16" fillId="33" borderId="35" xfId="0" applyNumberFormat="1" applyFont="1" applyFill="1" applyBorder="1" applyAlignment="1">
      <alignment horizontal="center"/>
    </xf>
    <xf numFmtId="0" fontId="14" fillId="33" borderId="31" xfId="0" applyNumberFormat="1" applyFont="1" applyFill="1" applyBorder="1" applyAlignment="1">
      <alignment horizontal="center" vertical="center"/>
    </xf>
    <xf numFmtId="0" fontId="14" fillId="33" borderId="36" xfId="0" applyNumberFormat="1" applyFont="1" applyFill="1" applyBorder="1" applyAlignment="1">
      <alignment horizontal="center" vertical="center"/>
    </xf>
    <xf numFmtId="0" fontId="22" fillId="38" borderId="0" xfId="0" applyNumberFormat="1" applyFont="1" applyFill="1" applyAlignment="1" applyProtection="1">
      <alignment horizontal="left" vertical="center"/>
      <protection locked="0"/>
    </xf>
    <xf numFmtId="0" fontId="19" fillId="37" borderId="18" xfId="0" applyNumberFormat="1" applyFont="1" applyFill="1" applyBorder="1" applyAlignment="1">
      <alignment horizontal="center" vertical="center"/>
    </xf>
    <xf numFmtId="0" fontId="19" fillId="34" borderId="19" xfId="0" applyNumberFormat="1" applyFont="1" applyFill="1" applyBorder="1" applyAlignment="1">
      <alignment horizontal="center" vertical="center"/>
    </xf>
    <xf numFmtId="0" fontId="19" fillId="38" borderId="0" xfId="0" applyNumberFormat="1" applyFont="1" applyFill="1" applyAlignment="1" applyProtection="1">
      <alignment horizontal="centerContinuous" vertical="center"/>
      <protection locked="0"/>
    </xf>
    <xf numFmtId="0" fontId="19" fillId="38" borderId="0" xfId="0" applyNumberFormat="1" applyFont="1" applyFill="1" applyAlignment="1" applyProtection="1">
      <alignment horizontal="left" vertical="center"/>
      <protection locked="0"/>
    </xf>
    <xf numFmtId="0" fontId="11" fillId="33" borderId="18" xfId="0" applyNumberFormat="1" applyFont="1" applyFill="1" applyBorder="1" applyAlignment="1" applyProtection="1">
      <alignment horizontal="left"/>
      <protection locked="0"/>
    </xf>
    <xf numFmtId="0" fontId="11" fillId="33" borderId="0" xfId="0" applyNumberFormat="1" applyFont="1" applyFill="1" applyAlignment="1" applyProtection="1">
      <alignment horizontal="left"/>
      <protection locked="0"/>
    </xf>
    <xf numFmtId="0" fontId="6" fillId="33" borderId="0" xfId="0" applyNumberFormat="1" applyFont="1" applyFill="1" applyAlignment="1" applyProtection="1">
      <alignment horizontal="centerContinuous" vertical="center"/>
      <protection locked="0"/>
    </xf>
    <xf numFmtId="0" fontId="6" fillId="33" borderId="0" xfId="0" applyNumberFormat="1" applyFont="1" applyFill="1" applyAlignment="1" applyProtection="1">
      <alignment horizontal="centerContinuous"/>
      <protection locked="0"/>
    </xf>
    <xf numFmtId="0" fontId="6" fillId="0" borderId="0" xfId="0" applyNumberFormat="1" applyFont="1" applyAlignment="1" applyProtection="1">
      <alignment horizontal="left"/>
      <protection locked="0"/>
    </xf>
    <xf numFmtId="0" fontId="19" fillId="33" borderId="17" xfId="0" applyNumberFormat="1" applyFont="1" applyFill="1" applyBorder="1" applyAlignment="1">
      <alignment horizontal="centerContinuous" vertical="center"/>
    </xf>
    <xf numFmtId="0" fontId="19" fillId="33" borderId="15" xfId="0" applyNumberFormat="1" applyFont="1" applyFill="1" applyBorder="1" applyAlignment="1">
      <alignment horizontal="centerContinuous" vertical="center"/>
    </xf>
    <xf numFmtId="0" fontId="11" fillId="0" borderId="17" xfId="0" applyNumberFormat="1" applyFont="1" applyBorder="1" applyAlignment="1">
      <alignment/>
    </xf>
    <xf numFmtId="0" fontId="21" fillId="0" borderId="15" xfId="0" applyNumberFormat="1" applyFont="1" applyBorder="1" applyAlignment="1" applyProtection="1">
      <alignment horizontal="center"/>
      <protection locked="0"/>
    </xf>
    <xf numFmtId="0" fontId="11" fillId="0" borderId="15" xfId="0" applyNumberFormat="1" applyFont="1" applyBorder="1" applyAlignment="1">
      <alignment/>
    </xf>
    <xf numFmtId="0" fontId="11" fillId="0" borderId="18" xfId="0" applyNumberFormat="1" applyFont="1" applyBorder="1" applyAlignment="1">
      <alignment/>
    </xf>
    <xf numFmtId="0" fontId="11" fillId="0" borderId="0" xfId="0" applyNumberFormat="1" applyFont="1" applyAlignment="1">
      <alignment/>
    </xf>
    <xf numFmtId="0" fontId="14" fillId="39" borderId="17" xfId="0" applyNumberFormat="1" applyFont="1" applyFill="1" applyBorder="1" applyAlignment="1">
      <alignment horizontal="centerContinuous"/>
    </xf>
    <xf numFmtId="179" fontId="6" fillId="39" borderId="15" xfId="0" applyNumberFormat="1" applyFont="1" applyFill="1" applyBorder="1" applyAlignment="1">
      <alignment horizontal="centerContinuous"/>
    </xf>
    <xf numFmtId="0" fontId="6" fillId="39" borderId="15" xfId="0" applyNumberFormat="1" applyFont="1" applyFill="1" applyBorder="1" applyAlignment="1">
      <alignment horizontal="centerContinuous"/>
    </xf>
    <xf numFmtId="0" fontId="6" fillId="0" borderId="18" xfId="0" applyNumberFormat="1" applyFont="1" applyBorder="1" applyAlignment="1">
      <alignment/>
    </xf>
    <xf numFmtId="0" fontId="14" fillId="39" borderId="15" xfId="0" applyNumberFormat="1" applyFont="1" applyFill="1" applyBorder="1" applyAlignment="1">
      <alignment horizontal="centerContinuous"/>
    </xf>
    <xf numFmtId="179" fontId="14" fillId="39" borderId="15" xfId="0" applyNumberFormat="1" applyFont="1" applyFill="1" applyBorder="1" applyAlignment="1">
      <alignment horizontal="centerContinuous"/>
    </xf>
    <xf numFmtId="0" fontId="17" fillId="0" borderId="17" xfId="0" applyNumberFormat="1" applyFont="1" applyFill="1" applyBorder="1" applyAlignment="1">
      <alignment horizontal="left"/>
    </xf>
    <xf numFmtId="0" fontId="14" fillId="0" borderId="18" xfId="0" applyNumberFormat="1" applyFont="1" applyFill="1" applyBorder="1" applyAlignment="1">
      <alignment horizontal="center"/>
    </xf>
    <xf numFmtId="0" fontId="14" fillId="39" borderId="10" xfId="0" applyNumberFormat="1" applyFont="1" applyFill="1" applyBorder="1" applyAlignment="1">
      <alignment horizontal="centerContinuous"/>
    </xf>
    <xf numFmtId="0" fontId="6" fillId="39" borderId="11" xfId="0" applyNumberFormat="1" applyFont="1" applyFill="1" applyBorder="1" applyAlignment="1">
      <alignment horizontal="centerContinuous"/>
    </xf>
    <xf numFmtId="0" fontId="14" fillId="39" borderId="11" xfId="0" applyNumberFormat="1" applyFont="1" applyFill="1" applyBorder="1" applyAlignment="1">
      <alignment horizontal="centerContinuous"/>
    </xf>
    <xf numFmtId="0" fontId="6" fillId="0" borderId="13" xfId="0" applyNumberFormat="1" applyFont="1" applyBorder="1" applyAlignment="1">
      <alignment/>
    </xf>
    <xf numFmtId="0" fontId="6" fillId="0" borderId="0" xfId="0" applyNumberFormat="1" applyFont="1" applyAlignment="1">
      <alignment/>
    </xf>
    <xf numFmtId="0" fontId="14" fillId="39" borderId="18" xfId="0" applyNumberFormat="1" applyFont="1" applyFill="1" applyBorder="1" applyAlignment="1">
      <alignment horizontal="centerContinuous"/>
    </xf>
    <xf numFmtId="179" fontId="6" fillId="39" borderId="0" xfId="0" applyNumberFormat="1" applyFont="1" applyFill="1" applyAlignment="1">
      <alignment horizontal="centerContinuous"/>
    </xf>
    <xf numFmtId="0" fontId="6" fillId="39" borderId="0" xfId="0" applyNumberFormat="1" applyFont="1" applyFill="1" applyAlignment="1">
      <alignment horizontal="centerContinuous"/>
    </xf>
    <xf numFmtId="0" fontId="14" fillId="39" borderId="0" xfId="0" applyNumberFormat="1" applyFont="1" applyFill="1" applyAlignment="1">
      <alignment horizontal="centerContinuous"/>
    </xf>
    <xf numFmtId="179" fontId="14" fillId="39" borderId="0" xfId="0" applyNumberFormat="1" applyFont="1" applyFill="1" applyAlignment="1">
      <alignment horizontal="centerContinuous"/>
    </xf>
    <xf numFmtId="0" fontId="14" fillId="39" borderId="13" xfId="0" applyNumberFormat="1" applyFont="1" applyFill="1" applyBorder="1" applyAlignment="1">
      <alignment horizontal="centerContinuous"/>
    </xf>
    <xf numFmtId="0" fontId="6" fillId="0" borderId="17" xfId="0" applyNumberFormat="1" applyFont="1" applyFill="1" applyBorder="1" applyAlignment="1">
      <alignment horizontal="center" vertical="center"/>
    </xf>
    <xf numFmtId="179" fontId="6" fillId="0" borderId="17" xfId="0" applyNumberFormat="1" applyFont="1" applyFill="1" applyBorder="1" applyAlignment="1">
      <alignment horizontal="center" vertical="center"/>
    </xf>
    <xf numFmtId="0" fontId="6" fillId="0" borderId="17" xfId="0" applyNumberFormat="1" applyFont="1" applyBorder="1" applyAlignment="1">
      <alignment/>
    </xf>
    <xf numFmtId="0" fontId="14" fillId="0" borderId="17" xfId="0" applyNumberFormat="1" applyFont="1" applyFill="1" applyBorder="1" applyAlignment="1">
      <alignment horizontal="center" vertical="center"/>
    </xf>
    <xf numFmtId="179" fontId="14" fillId="0" borderId="17" xfId="0" applyNumberFormat="1" applyFont="1" applyFill="1" applyBorder="1" applyAlignment="1">
      <alignment horizontal="center" vertical="center"/>
    </xf>
    <xf numFmtId="0" fontId="6" fillId="0" borderId="18" xfId="0" applyNumberFormat="1" applyFont="1" applyFill="1" applyBorder="1" applyAlignment="1">
      <alignment horizontal="center"/>
    </xf>
    <xf numFmtId="0" fontId="6" fillId="0" borderId="17" xfId="0" applyNumberFormat="1" applyFont="1" applyFill="1" applyBorder="1" applyAlignment="1">
      <alignment horizontal="center" vertical="center" wrapText="1"/>
    </xf>
    <xf numFmtId="0" fontId="6" fillId="0" borderId="17" xfId="0" applyNumberFormat="1" applyFont="1" applyBorder="1" applyAlignment="1">
      <alignment horizontal="center" vertical="center" wrapText="1"/>
    </xf>
    <xf numFmtId="1" fontId="14" fillId="0" borderId="37" xfId="0" applyNumberFormat="1" applyFont="1" applyBorder="1" applyAlignment="1">
      <alignment horizontal="center"/>
    </xf>
    <xf numFmtId="0" fontId="6" fillId="0" borderId="0" xfId="0" applyNumberFormat="1" applyFont="1" applyAlignment="1" applyProtection="1">
      <alignment/>
      <protection locked="0"/>
    </xf>
    <xf numFmtId="0" fontId="6" fillId="0" borderId="17" xfId="0" applyNumberFormat="1" applyFont="1" applyBorder="1" applyAlignment="1" applyProtection="1">
      <alignment horizontal="center"/>
      <protection locked="0"/>
    </xf>
    <xf numFmtId="179" fontId="6" fillId="0" borderId="17" xfId="0" applyNumberFormat="1" applyFont="1" applyBorder="1" applyAlignment="1" applyProtection="1">
      <alignment horizontal="center"/>
      <protection locked="0"/>
    </xf>
    <xf numFmtId="0" fontId="6" fillId="0" borderId="17" xfId="0" applyNumberFormat="1" applyFont="1" applyBorder="1" applyAlignment="1" applyProtection="1">
      <alignment/>
      <protection locked="0"/>
    </xf>
    <xf numFmtId="0" fontId="6" fillId="0" borderId="18" xfId="0" applyNumberFormat="1" applyFont="1" applyBorder="1" applyAlignment="1" applyProtection="1">
      <alignment/>
      <protection locked="0"/>
    </xf>
    <xf numFmtId="0" fontId="6" fillId="0" borderId="18" xfId="0" applyNumberFormat="1" applyFont="1" applyFill="1" applyBorder="1" applyAlignment="1" applyProtection="1">
      <alignment horizontal="center"/>
      <protection locked="0"/>
    </xf>
    <xf numFmtId="178" fontId="6" fillId="0" borderId="17" xfId="0" applyNumberFormat="1" applyFont="1" applyFill="1" applyBorder="1" applyAlignment="1" applyProtection="1">
      <alignment horizontal="center" vertical="center"/>
      <protection locked="0"/>
    </xf>
    <xf numFmtId="179" fontId="6" fillId="0" borderId="17" xfId="0" applyNumberFormat="1" applyFont="1" applyFill="1" applyBorder="1" applyAlignment="1" applyProtection="1">
      <alignment horizontal="center" vertical="center"/>
      <protection locked="0"/>
    </xf>
    <xf numFmtId="0" fontId="6" fillId="0" borderId="17" xfId="0" applyFont="1" applyFill="1" applyBorder="1" applyAlignment="1">
      <alignment horizontal="center" vertical="center"/>
    </xf>
    <xf numFmtId="0" fontId="6" fillId="0" borderId="0" xfId="0" applyFont="1" applyAlignment="1">
      <alignment/>
    </xf>
    <xf numFmtId="0" fontId="6" fillId="0" borderId="17" xfId="0" applyFont="1" applyFill="1" applyBorder="1" applyAlignment="1">
      <alignment horizontal="center"/>
    </xf>
    <xf numFmtId="0" fontId="4" fillId="0" borderId="15" xfId="0" applyNumberFormat="1" applyFont="1" applyFill="1" applyBorder="1" applyAlignment="1" applyProtection="1">
      <alignment horizontal="left" vertical="center"/>
      <protection locked="0"/>
    </xf>
    <xf numFmtId="0" fontId="6" fillId="33" borderId="17" xfId="0" applyNumberFormat="1" applyFont="1" applyFill="1" applyBorder="1" applyAlignment="1">
      <alignment horizontal="center"/>
    </xf>
    <xf numFmtId="0" fontId="6" fillId="33" borderId="21" xfId="0" applyNumberFormat="1" applyFont="1" applyFill="1" applyBorder="1" applyAlignment="1">
      <alignment horizontal="center"/>
    </xf>
    <xf numFmtId="0" fontId="6" fillId="35" borderId="21" xfId="0" applyNumberFormat="1" applyFont="1" applyFill="1" applyBorder="1" applyAlignment="1">
      <alignment/>
    </xf>
    <xf numFmtId="1" fontId="6" fillId="0" borderId="38" xfId="0" applyNumberFormat="1" applyFont="1" applyBorder="1" applyAlignment="1">
      <alignment horizontal="center"/>
    </xf>
    <xf numFmtId="20" fontId="16" fillId="0" borderId="15" xfId="0" applyNumberFormat="1" applyFont="1" applyFill="1" applyBorder="1" applyAlignment="1">
      <alignment horizontal="left" vertical="center"/>
    </xf>
    <xf numFmtId="0" fontId="16" fillId="0" borderId="15" xfId="0" applyNumberFormat="1" applyFont="1" applyFill="1" applyBorder="1" applyAlignment="1">
      <alignment horizontal="left" vertical="center"/>
    </xf>
    <xf numFmtId="0" fontId="5" fillId="0" borderId="15" xfId="0" applyNumberFormat="1" applyFont="1" applyBorder="1" applyAlignment="1">
      <alignment horizontal="left" vertical="center"/>
    </xf>
    <xf numFmtId="0" fontId="6" fillId="0" borderId="17" xfId="0" applyFont="1" applyBorder="1" applyAlignment="1">
      <alignment/>
    </xf>
    <xf numFmtId="0" fontId="14" fillId="0" borderId="17" xfId="0" applyFont="1" applyBorder="1" applyAlignment="1">
      <alignment horizontal="left"/>
    </xf>
    <xf numFmtId="0" fontId="14" fillId="0" borderId="17" xfId="0" applyFont="1" applyBorder="1" applyAlignment="1">
      <alignment horizontal="center"/>
    </xf>
    <xf numFmtId="0" fontId="6" fillId="0" borderId="15" xfId="0" applyFont="1" applyBorder="1" applyAlignment="1">
      <alignment/>
    </xf>
    <xf numFmtId="0" fontId="6" fillId="0" borderId="15" xfId="0" applyFont="1" applyBorder="1" applyAlignment="1">
      <alignment horizontal="center"/>
    </xf>
    <xf numFmtId="0" fontId="6" fillId="0" borderId="0" xfId="0" applyFont="1" applyAlignment="1">
      <alignment horizontal="center"/>
    </xf>
    <xf numFmtId="0" fontId="0" fillId="0" borderId="0" xfId="0" applyFont="1" applyAlignment="1">
      <alignment/>
    </xf>
    <xf numFmtId="0" fontId="5" fillId="0" borderId="0" xfId="0" applyFont="1" applyAlignment="1">
      <alignment horizontal="centerContinuous"/>
    </xf>
    <xf numFmtId="0" fontId="5" fillId="0" borderId="17" xfId="0" applyFont="1" applyBorder="1" applyAlignment="1">
      <alignment horizontal="center"/>
    </xf>
    <xf numFmtId="0" fontId="5" fillId="0" borderId="15" xfId="0" applyFont="1" applyBorder="1" applyAlignment="1">
      <alignment horizontal="center"/>
    </xf>
    <xf numFmtId="0" fontId="28" fillId="0" borderId="15" xfId="0" applyFont="1" applyBorder="1" applyAlignment="1">
      <alignment horizontal="center"/>
    </xf>
    <xf numFmtId="0" fontId="0" fillId="0" borderId="15" xfId="0" applyBorder="1" applyAlignment="1">
      <alignment/>
    </xf>
    <xf numFmtId="0" fontId="0" fillId="0" borderId="18" xfId="0" applyBorder="1" applyAlignment="1">
      <alignment/>
    </xf>
    <xf numFmtId="0" fontId="0" fillId="0" borderId="17" xfId="0" applyBorder="1" applyAlignment="1">
      <alignment/>
    </xf>
    <xf numFmtId="0" fontId="29" fillId="0" borderId="15" xfId="0" applyFont="1" applyBorder="1" applyAlignment="1">
      <alignment/>
    </xf>
    <xf numFmtId="0" fontId="5" fillId="0" borderId="18" xfId="0" applyFont="1" applyBorder="1" applyAlignment="1">
      <alignment horizontal="center"/>
    </xf>
    <xf numFmtId="0" fontId="5" fillId="0" borderId="0" xfId="0" applyFont="1" applyAlignment="1">
      <alignment horizontal="center"/>
    </xf>
    <xf numFmtId="0" fontId="9" fillId="0" borderId="25" xfId="0" applyNumberFormat="1" applyFont="1" applyFill="1" applyBorder="1" applyAlignment="1" applyProtection="1">
      <alignment horizontal="left" vertical="center"/>
      <protection locked="0"/>
    </xf>
    <xf numFmtId="0" fontId="9" fillId="0" borderId="39" xfId="0" applyNumberFormat="1" applyFont="1" applyFill="1" applyBorder="1" applyAlignment="1">
      <alignment horizontal="left" vertical="center"/>
    </xf>
    <xf numFmtId="0" fontId="4" fillId="0" borderId="39" xfId="0" applyNumberFormat="1" applyFont="1" applyFill="1" applyBorder="1" applyAlignment="1">
      <alignment horizontal="left" vertical="center"/>
    </xf>
    <xf numFmtId="0" fontId="9" fillId="0" borderId="17" xfId="0" applyNumberFormat="1" applyFont="1" applyFill="1" applyBorder="1" applyAlignment="1" applyProtection="1">
      <alignment horizontal="left" vertical="center"/>
      <protection locked="0"/>
    </xf>
    <xf numFmtId="0" fontId="9" fillId="0" borderId="15" xfId="0" applyNumberFormat="1" applyFont="1" applyFill="1" applyBorder="1" applyAlignment="1" applyProtection="1">
      <alignment horizontal="left" vertical="center"/>
      <protection locked="0"/>
    </xf>
    <xf numFmtId="0" fontId="9" fillId="0" borderId="39" xfId="0" applyNumberFormat="1" applyFont="1" applyFill="1" applyBorder="1" applyAlignment="1" applyProtection="1">
      <alignment horizontal="left" vertical="center"/>
      <protection locked="0"/>
    </xf>
    <xf numFmtId="0" fontId="4" fillId="0" borderId="39" xfId="0" applyNumberFormat="1" applyFont="1" applyFill="1" applyBorder="1" applyAlignment="1" applyProtection="1">
      <alignment horizontal="left" vertical="center"/>
      <protection locked="0"/>
    </xf>
    <xf numFmtId="0" fontId="5" fillId="0" borderId="0" xfId="0" applyFont="1" applyAlignment="1">
      <alignment horizontal="left"/>
    </xf>
    <xf numFmtId="0" fontId="12" fillId="0" borderId="0" xfId="0" applyFont="1" applyAlignment="1">
      <alignment vertical="center"/>
    </xf>
    <xf numFmtId="0" fontId="5" fillId="0" borderId="0" xfId="0" applyFont="1" applyAlignment="1">
      <alignment/>
    </xf>
    <xf numFmtId="0" fontId="12" fillId="0" borderId="0" xfId="0" applyFont="1" applyAlignment="1">
      <alignment/>
    </xf>
    <xf numFmtId="0" fontId="12" fillId="0" borderId="18" xfId="0" applyFont="1" applyBorder="1" applyAlignment="1">
      <alignment/>
    </xf>
    <xf numFmtId="0" fontId="12" fillId="0" borderId="15" xfId="0" applyFont="1" applyBorder="1" applyAlignment="1">
      <alignment/>
    </xf>
    <xf numFmtId="0" fontId="0" fillId="0" borderId="0" xfId="0" applyFont="1" applyAlignment="1">
      <alignment horizontal="left"/>
    </xf>
    <xf numFmtId="0" fontId="13" fillId="40" borderId="17" xfId="0" applyFont="1" applyFill="1" applyBorder="1" applyAlignment="1">
      <alignment horizontal="centerContinuous" vertical="center"/>
    </xf>
    <xf numFmtId="0" fontId="19" fillId="39" borderId="15" xfId="0" applyFont="1" applyFill="1" applyBorder="1" applyAlignment="1">
      <alignment horizontal="centerContinuous" vertical="center"/>
    </xf>
    <xf numFmtId="0" fontId="14" fillId="33" borderId="17" xfId="0" applyFont="1" applyFill="1" applyBorder="1" applyAlignment="1">
      <alignment horizontal="left" vertical="top"/>
    </xf>
    <xf numFmtId="0" fontId="6" fillId="0" borderId="15" xfId="0" applyFont="1" applyBorder="1" applyAlignment="1">
      <alignment horizontal="left"/>
    </xf>
    <xf numFmtId="0" fontId="6" fillId="0" borderId="15" xfId="0" applyFont="1" applyBorder="1" applyAlignment="1">
      <alignment/>
    </xf>
    <xf numFmtId="0" fontId="6" fillId="0" borderId="0" xfId="0" applyFont="1" applyAlignment="1">
      <alignment horizontal="left"/>
    </xf>
    <xf numFmtId="0" fontId="14" fillId="39" borderId="17" xfId="0" applyFont="1" applyFill="1" applyBorder="1" applyAlignment="1">
      <alignment horizontal="center" vertical="center"/>
    </xf>
    <xf numFmtId="0" fontId="14" fillId="39" borderId="17" xfId="0" applyFont="1" applyFill="1" applyBorder="1" applyAlignment="1">
      <alignment horizontal="left" vertical="center"/>
    </xf>
    <xf numFmtId="0" fontId="6" fillId="0" borderId="17" xfId="0" applyFont="1" applyBorder="1" applyAlignment="1">
      <alignment/>
    </xf>
    <xf numFmtId="0" fontId="20" fillId="0" borderId="17" xfId="0" applyFont="1" applyBorder="1" applyAlignment="1">
      <alignment vertical="center"/>
    </xf>
    <xf numFmtId="0" fontId="6" fillId="0" borderId="17" xfId="0" applyFont="1" applyBorder="1" applyAlignment="1">
      <alignment vertical="center"/>
    </xf>
    <xf numFmtId="0" fontId="20" fillId="0" borderId="17" xfId="0" applyFont="1" applyBorder="1" applyAlignment="1">
      <alignment horizontal="center" vertical="center"/>
    </xf>
    <xf numFmtId="0" fontId="14" fillId="39" borderId="17" xfId="0" applyFont="1" applyFill="1" applyBorder="1" applyAlignment="1">
      <alignment horizontal="centerContinuous" vertical="center"/>
    </xf>
    <xf numFmtId="0" fontId="6" fillId="0" borderId="17" xfId="0" applyFont="1" applyBorder="1" applyAlignment="1">
      <alignment horizontal="left" vertical="center"/>
    </xf>
    <xf numFmtId="0" fontId="6" fillId="0" borderId="17" xfId="0" applyFont="1" applyBorder="1" applyAlignment="1">
      <alignment/>
    </xf>
    <xf numFmtId="0" fontId="6" fillId="0" borderId="15" xfId="0" applyFont="1" applyBorder="1" applyAlignment="1">
      <alignment/>
    </xf>
    <xf numFmtId="0" fontId="6" fillId="0" borderId="15" xfId="0" applyFont="1" applyBorder="1" applyAlignment="1">
      <alignment horizontal="left"/>
    </xf>
    <xf numFmtId="0" fontId="14" fillId="0" borderId="17" xfId="0" applyFont="1" applyBorder="1" applyAlignment="1">
      <alignment horizontal="left" vertical="center"/>
    </xf>
    <xf numFmtId="0" fontId="6" fillId="0" borderId="17" xfId="0" applyFont="1" applyBorder="1" applyAlignment="1">
      <alignment horizontal="center" vertical="center"/>
    </xf>
    <xf numFmtId="0" fontId="0" fillId="0" borderId="15" xfId="0" applyFont="1" applyBorder="1" applyAlignment="1">
      <alignment horizontal="left"/>
    </xf>
    <xf numFmtId="1" fontId="17" fillId="0" borderId="40" xfId="0" applyNumberFormat="1" applyFont="1" applyBorder="1" applyAlignment="1">
      <alignment horizontal="center" vertical="center"/>
    </xf>
    <xf numFmtId="1" fontId="17" fillId="0" borderId="41" xfId="0" applyNumberFormat="1" applyFont="1" applyBorder="1" applyAlignment="1">
      <alignment horizontal="center" vertical="center"/>
    </xf>
    <xf numFmtId="1" fontId="17" fillId="0" borderId="42" xfId="0" applyNumberFormat="1" applyFont="1" applyBorder="1" applyAlignment="1">
      <alignment horizontal="center" vertical="center"/>
    </xf>
    <xf numFmtId="0" fontId="16" fillId="0" borderId="18" xfId="0" applyNumberFormat="1" applyFont="1" applyBorder="1" applyAlignment="1">
      <alignment/>
    </xf>
    <xf numFmtId="180" fontId="8" fillId="41" borderId="43" xfId="0" applyNumberFormat="1" applyFont="1" applyFill="1" applyBorder="1" applyAlignment="1">
      <alignment horizontal="center" vertical="center"/>
    </xf>
    <xf numFmtId="180" fontId="4" fillId="41" borderId="43" xfId="0" applyNumberFormat="1" applyFont="1" applyFill="1" applyBorder="1" applyAlignment="1">
      <alignment horizontal="center" vertical="center"/>
    </xf>
    <xf numFmtId="0" fontId="9" fillId="0" borderId="26" xfId="0" applyNumberFormat="1" applyFont="1" applyFill="1" applyBorder="1" applyAlignment="1" applyProtection="1">
      <alignment horizontal="left" vertical="center"/>
      <protection locked="0"/>
    </xf>
    <xf numFmtId="0" fontId="9" fillId="0" borderId="25" xfId="0" applyNumberFormat="1" applyFont="1" applyFill="1" applyBorder="1" applyAlignment="1" applyProtection="1">
      <alignment horizontal="left" vertical="center"/>
      <protection locked="0"/>
    </xf>
    <xf numFmtId="0" fontId="9" fillId="0" borderId="17" xfId="0" applyNumberFormat="1" applyFont="1" applyFill="1" applyBorder="1" applyAlignment="1" applyProtection="1">
      <alignment horizontal="left" vertical="center"/>
      <protection locked="0"/>
    </xf>
    <xf numFmtId="0" fontId="6" fillId="0" borderId="0" xfId="0" applyNumberFormat="1" applyFont="1" applyBorder="1" applyAlignment="1">
      <alignment/>
    </xf>
    <xf numFmtId="0" fontId="6" fillId="0" borderId="0" xfId="0" applyNumberFormat="1" applyFont="1" applyBorder="1" applyAlignment="1" applyProtection="1">
      <alignment/>
      <protection locked="0"/>
    </xf>
    <xf numFmtId="0" fontId="6" fillId="0" borderId="0" xfId="0" applyFont="1" applyBorder="1" applyAlignment="1">
      <alignment/>
    </xf>
    <xf numFmtId="0" fontId="6" fillId="0" borderId="44" xfId="0" applyNumberFormat="1" applyFont="1" applyFill="1" applyBorder="1" applyAlignment="1">
      <alignment horizontal="center" vertical="center"/>
    </xf>
    <xf numFmtId="0" fontId="6" fillId="0" borderId="45" xfId="0" applyNumberFormat="1" applyFont="1" applyFill="1" applyBorder="1" applyAlignment="1">
      <alignment horizontal="center" vertical="center"/>
    </xf>
    <xf numFmtId="0" fontId="6" fillId="0" borderId="46" xfId="0" applyNumberFormat="1" applyFont="1" applyFill="1" applyBorder="1" applyAlignment="1">
      <alignment horizontal="center" vertical="center"/>
    </xf>
    <xf numFmtId="0" fontId="14" fillId="0" borderId="47" xfId="0" applyNumberFormat="1" applyFont="1" applyFill="1" applyBorder="1" applyAlignment="1">
      <alignment horizontal="center" vertical="center"/>
    </xf>
    <xf numFmtId="0" fontId="6" fillId="0" borderId="48" xfId="0" applyNumberFormat="1" applyFont="1" applyBorder="1" applyAlignment="1">
      <alignment horizontal="center" vertical="center" wrapText="1"/>
    </xf>
    <xf numFmtId="0" fontId="14" fillId="0" borderId="47" xfId="0" applyNumberFormat="1" applyFont="1" applyFill="1" applyBorder="1" applyAlignment="1" applyProtection="1">
      <alignment horizontal="centerContinuous" vertical="center"/>
      <protection locked="0"/>
    </xf>
    <xf numFmtId="0" fontId="6" fillId="0" borderId="48" xfId="0" applyFont="1" applyFill="1" applyBorder="1" applyAlignment="1">
      <alignment horizontal="left" vertical="center"/>
    </xf>
    <xf numFmtId="0" fontId="14" fillId="0" borderId="47" xfId="0" applyNumberFormat="1" applyFont="1" applyFill="1" applyBorder="1" applyAlignment="1" applyProtection="1">
      <alignment horizontal="centerContinuous" vertical="center"/>
      <protection locked="0"/>
    </xf>
    <xf numFmtId="0" fontId="6" fillId="0" borderId="48" xfId="0" applyFont="1" applyFill="1" applyBorder="1" applyAlignment="1">
      <alignment horizontal="left" vertical="center"/>
    </xf>
    <xf numFmtId="0" fontId="6" fillId="0" borderId="47" xfId="0" applyFont="1" applyFill="1" applyBorder="1" applyAlignment="1">
      <alignment horizontal="center"/>
    </xf>
    <xf numFmtId="0" fontId="6" fillId="0" borderId="48" xfId="0" applyFont="1" applyFill="1" applyBorder="1" applyAlignment="1">
      <alignment horizontal="left"/>
    </xf>
    <xf numFmtId="0" fontId="6" fillId="0" borderId="49" xfId="0" applyFont="1" applyFill="1" applyBorder="1" applyAlignment="1">
      <alignment horizontal="center"/>
    </xf>
    <xf numFmtId="178" fontId="6" fillId="0" borderId="50" xfId="0" applyNumberFormat="1" applyFont="1" applyFill="1" applyBorder="1" applyAlignment="1" applyProtection="1">
      <alignment horizontal="center" vertical="center"/>
      <protection locked="0"/>
    </xf>
    <xf numFmtId="0" fontId="6" fillId="0" borderId="50" xfId="0" applyFont="1" applyFill="1" applyBorder="1" applyAlignment="1">
      <alignment horizontal="center" vertical="center"/>
    </xf>
    <xf numFmtId="0" fontId="6" fillId="0" borderId="50" xfId="0" applyFont="1" applyFill="1" applyBorder="1" applyAlignment="1">
      <alignment horizontal="center"/>
    </xf>
    <xf numFmtId="0" fontId="6" fillId="0" borderId="51" xfId="0" applyFont="1" applyFill="1" applyBorder="1" applyAlignment="1">
      <alignment horizontal="left"/>
    </xf>
    <xf numFmtId="0" fontId="14" fillId="0" borderId="47" xfId="0" applyFont="1" applyFill="1" applyBorder="1" applyAlignment="1">
      <alignment horizontal="center"/>
    </xf>
    <xf numFmtId="0" fontId="6" fillId="0" borderId="17" xfId="0" applyFont="1" applyFill="1" applyBorder="1" applyAlignment="1">
      <alignment horizontal="center" vertical="center"/>
    </xf>
    <xf numFmtId="0" fontId="6" fillId="0" borderId="17" xfId="0" applyFont="1" applyFill="1" applyBorder="1" applyAlignment="1">
      <alignment horizontal="center"/>
    </xf>
  </cellXfs>
  <cellStyles count="4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Input" xfId="49"/>
    <cellStyle name="Linked Cell" xfId="50"/>
    <cellStyle name="Neutral" xfId="51"/>
    <cellStyle name="Note" xfId="52"/>
    <cellStyle name="Output" xfId="53"/>
    <cellStyle name="Title" xfId="54"/>
    <cellStyle name="Total" xfId="55"/>
    <cellStyle name="Warning Text" xfId="5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47625</xdr:colOff>
      <xdr:row>59</xdr:row>
      <xdr:rowOff>228600</xdr:rowOff>
    </xdr:from>
    <xdr:to>
      <xdr:col>17</xdr:col>
      <xdr:colOff>514350</xdr:colOff>
      <xdr:row>68</xdr:row>
      <xdr:rowOff>200025</xdr:rowOff>
    </xdr:to>
    <xdr:pic>
      <xdr:nvPicPr>
        <xdr:cNvPr id="1" name="Picture 1"/>
        <xdr:cNvPicPr preferRelativeResize="1">
          <a:picLocks noChangeAspect="1"/>
        </xdr:cNvPicPr>
      </xdr:nvPicPr>
      <xdr:blipFill>
        <a:blip r:embed="rId1"/>
        <a:stretch>
          <a:fillRect/>
        </a:stretch>
      </xdr:blipFill>
      <xdr:spPr>
        <a:xfrm>
          <a:off x="7839075" y="17887950"/>
          <a:ext cx="2533650" cy="2352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M25"/>
  <sheetViews>
    <sheetView showGridLines="0" showOutlineSymbols="0" zoomScale="60" zoomScaleNormal="60" zoomScalePageLayoutView="0" workbookViewId="0" topLeftCell="A1">
      <selection activeCell="A5" sqref="A5"/>
    </sheetView>
  </sheetViews>
  <sheetFormatPr defaultColWidth="9.6640625" defaultRowHeight="15"/>
  <cols>
    <col min="1" max="16384" width="9.6640625" style="1" customWidth="1"/>
  </cols>
  <sheetData>
    <row r="1" ht="21" customHeight="1"/>
    <row r="2" spans="2:13" ht="21" customHeight="1">
      <c r="B2" s="2"/>
      <c r="C2" s="2"/>
      <c r="D2" s="2"/>
      <c r="E2" s="2"/>
      <c r="F2" s="2"/>
      <c r="G2" s="2"/>
      <c r="H2" s="2"/>
      <c r="I2" s="2"/>
      <c r="J2" s="2"/>
      <c r="K2" s="2"/>
      <c r="L2" s="2"/>
      <c r="M2" s="2"/>
    </row>
    <row r="3" spans="1:13" ht="21" customHeight="1">
      <c r="A3" s="2"/>
      <c r="B3" s="2"/>
      <c r="C3" s="2"/>
      <c r="D3" s="2"/>
      <c r="E3" s="2"/>
      <c r="F3" s="2"/>
      <c r="G3" s="2"/>
      <c r="H3" s="2"/>
      <c r="I3" s="2"/>
      <c r="J3" s="2"/>
      <c r="K3" s="2"/>
      <c r="L3" s="2"/>
      <c r="M3" s="2"/>
    </row>
    <row r="4" spans="2:13" ht="21" customHeight="1">
      <c r="B4" s="2"/>
      <c r="C4" s="2"/>
      <c r="D4" s="2"/>
      <c r="E4" s="2"/>
      <c r="F4" s="2"/>
      <c r="G4" s="2"/>
      <c r="H4" s="2"/>
      <c r="I4" s="2"/>
      <c r="J4" s="2"/>
      <c r="K4" s="2"/>
      <c r="L4" s="2"/>
      <c r="M4" s="2"/>
    </row>
    <row r="5" spans="1:13" ht="21" customHeight="1">
      <c r="A5" s="2"/>
      <c r="B5" s="2"/>
      <c r="C5" s="2"/>
      <c r="D5" s="2"/>
      <c r="E5" s="2"/>
      <c r="F5" s="2"/>
      <c r="G5" s="2"/>
      <c r="H5" s="2"/>
      <c r="I5" s="2"/>
      <c r="J5" s="2"/>
      <c r="K5" s="2"/>
      <c r="L5" s="2"/>
      <c r="M5" s="2"/>
    </row>
    <row r="6" spans="1:13" ht="21" customHeight="1">
      <c r="A6" s="2" t="s">
        <v>0</v>
      </c>
      <c r="B6" s="2"/>
      <c r="C6" s="2"/>
      <c r="D6" s="2"/>
      <c r="E6" s="2"/>
      <c r="F6" s="2"/>
      <c r="G6" s="2"/>
      <c r="H6" s="2"/>
      <c r="I6" s="2"/>
      <c r="J6" s="2"/>
      <c r="K6" s="2"/>
      <c r="L6" s="2"/>
      <c r="M6" s="2"/>
    </row>
    <row r="7" spans="1:13" ht="21" customHeight="1">
      <c r="A7" s="2"/>
      <c r="B7" s="2"/>
      <c r="C7" s="2"/>
      <c r="D7" s="2"/>
      <c r="E7" s="2"/>
      <c r="F7" s="2"/>
      <c r="G7" s="2"/>
      <c r="H7" s="2"/>
      <c r="I7" s="2"/>
      <c r="J7" s="2"/>
      <c r="K7" s="2"/>
      <c r="L7" s="2"/>
      <c r="M7" s="2"/>
    </row>
    <row r="8" spans="1:13" ht="21" customHeight="1">
      <c r="A8" s="2"/>
      <c r="B8" s="2"/>
      <c r="C8" s="2"/>
      <c r="D8" s="2"/>
      <c r="E8" s="2"/>
      <c r="F8" s="2"/>
      <c r="G8" s="2"/>
      <c r="H8" s="2"/>
      <c r="I8" s="2"/>
      <c r="J8" s="2"/>
      <c r="K8" s="2"/>
      <c r="L8" s="2"/>
      <c r="M8" s="2"/>
    </row>
    <row r="9" spans="1:13" ht="21" customHeight="1">
      <c r="A9" s="2"/>
      <c r="B9" s="2"/>
      <c r="C9" s="2"/>
      <c r="D9" s="2"/>
      <c r="E9" s="2"/>
      <c r="F9" s="2"/>
      <c r="G9" s="2"/>
      <c r="H9" s="2"/>
      <c r="I9" s="2"/>
      <c r="J9" s="2"/>
      <c r="K9" s="2"/>
      <c r="L9" s="2"/>
      <c r="M9" s="2"/>
    </row>
    <row r="10" spans="1:13" ht="21" customHeight="1">
      <c r="A10" s="2"/>
      <c r="B10" s="2"/>
      <c r="C10" s="2"/>
      <c r="D10" s="2"/>
      <c r="E10" s="2"/>
      <c r="F10" s="2"/>
      <c r="G10" s="2"/>
      <c r="H10" s="2"/>
      <c r="I10" s="2"/>
      <c r="J10" s="2"/>
      <c r="K10" s="2"/>
      <c r="L10" s="2"/>
      <c r="M10" s="2"/>
    </row>
    <row r="11" spans="1:13" ht="21" customHeight="1">
      <c r="A11" s="2"/>
      <c r="B11" s="2"/>
      <c r="C11" s="2"/>
      <c r="D11" s="2"/>
      <c r="E11" s="2"/>
      <c r="F11" s="2"/>
      <c r="G11" s="2"/>
      <c r="H11" s="2"/>
      <c r="I11" s="2"/>
      <c r="J11" s="2"/>
      <c r="K11" s="2"/>
      <c r="L11" s="2"/>
      <c r="M11" s="2"/>
    </row>
    <row r="12" spans="1:13" ht="21" customHeight="1">
      <c r="A12" s="2"/>
      <c r="B12" s="2"/>
      <c r="C12" s="2"/>
      <c r="D12" s="2"/>
      <c r="E12" s="2"/>
      <c r="F12" s="2"/>
      <c r="G12" s="2"/>
      <c r="H12" s="2"/>
      <c r="I12" s="2"/>
      <c r="J12" s="2"/>
      <c r="K12" s="2"/>
      <c r="L12" s="2"/>
      <c r="M12" s="2"/>
    </row>
    <row r="13" spans="1:13" ht="21" customHeight="1">
      <c r="A13" s="2"/>
      <c r="B13" s="2"/>
      <c r="C13" s="2"/>
      <c r="D13" s="2"/>
      <c r="E13" s="2"/>
      <c r="F13" s="2"/>
      <c r="G13" s="2"/>
      <c r="H13" s="2"/>
      <c r="I13" s="2"/>
      <c r="J13" s="2"/>
      <c r="K13" s="2"/>
      <c r="L13" s="2"/>
      <c r="M13" s="2"/>
    </row>
    <row r="14" spans="1:13" ht="21" customHeight="1">
      <c r="A14" s="2"/>
      <c r="B14" s="2"/>
      <c r="C14" s="2"/>
      <c r="D14" s="2"/>
      <c r="E14" s="2"/>
      <c r="F14" s="2"/>
      <c r="G14" s="2"/>
      <c r="H14" s="2"/>
      <c r="I14" s="2"/>
      <c r="J14" s="2"/>
      <c r="K14" s="2"/>
      <c r="L14" s="2"/>
      <c r="M14" s="2"/>
    </row>
    <row r="15" spans="1:13" ht="21" customHeight="1">
      <c r="A15" s="2"/>
      <c r="B15" s="2"/>
      <c r="C15" s="2"/>
      <c r="D15" s="2"/>
      <c r="E15" s="2"/>
      <c r="F15" s="2"/>
      <c r="G15" s="2"/>
      <c r="H15" s="2"/>
      <c r="I15" s="2"/>
      <c r="J15" s="2"/>
      <c r="K15" s="2"/>
      <c r="L15" s="2"/>
      <c r="M15" s="2"/>
    </row>
    <row r="16" spans="1:13" ht="21" customHeight="1">
      <c r="A16" s="2"/>
      <c r="B16" s="2"/>
      <c r="C16" s="2"/>
      <c r="D16" s="2"/>
      <c r="E16" s="2"/>
      <c r="F16" s="2"/>
      <c r="G16" s="2"/>
      <c r="H16" s="2"/>
      <c r="I16" s="2"/>
      <c r="J16" s="2"/>
      <c r="K16" s="2"/>
      <c r="L16" s="2"/>
      <c r="M16" s="2"/>
    </row>
    <row r="17" spans="1:13" ht="21" customHeight="1">
      <c r="A17" s="2"/>
      <c r="B17" s="2"/>
      <c r="C17" s="2"/>
      <c r="D17" s="2"/>
      <c r="E17" s="2"/>
      <c r="F17" s="2"/>
      <c r="G17" s="2"/>
      <c r="H17" s="2"/>
      <c r="I17" s="2"/>
      <c r="J17" s="2"/>
      <c r="K17" s="2"/>
      <c r="L17" s="2"/>
      <c r="M17" s="2"/>
    </row>
    <row r="18" spans="1:13" ht="21" customHeight="1">
      <c r="A18" s="2"/>
      <c r="B18" s="2"/>
      <c r="C18" s="2"/>
      <c r="D18" s="2"/>
      <c r="E18" s="2"/>
      <c r="F18" s="2"/>
      <c r="G18" s="2"/>
      <c r="H18" s="2"/>
      <c r="I18" s="2"/>
      <c r="J18" s="2"/>
      <c r="K18" s="2"/>
      <c r="L18" s="2"/>
      <c r="M18" s="2"/>
    </row>
    <row r="19" spans="1:13" ht="21" customHeight="1">
      <c r="A19" s="2"/>
      <c r="B19" s="2"/>
      <c r="C19" s="2"/>
      <c r="D19" s="2"/>
      <c r="E19" s="2"/>
      <c r="F19" s="2"/>
      <c r="G19" s="2"/>
      <c r="H19" s="2"/>
      <c r="I19" s="2"/>
      <c r="J19" s="2"/>
      <c r="K19" s="2"/>
      <c r="L19" s="2"/>
      <c r="M19" s="2"/>
    </row>
    <row r="20" spans="1:13" ht="21" customHeight="1">
      <c r="A20" s="2"/>
      <c r="B20" s="2"/>
      <c r="C20" s="2"/>
      <c r="D20" s="2"/>
      <c r="E20" s="2"/>
      <c r="F20" s="2"/>
      <c r="G20" s="2"/>
      <c r="H20" s="2"/>
      <c r="I20" s="2"/>
      <c r="J20" s="2"/>
      <c r="K20" s="2"/>
      <c r="L20" s="2"/>
      <c r="M20" s="2"/>
    </row>
    <row r="21" spans="1:10" ht="21" customHeight="1">
      <c r="A21" s="3"/>
      <c r="B21" s="3"/>
      <c r="C21" s="3"/>
      <c r="D21" s="3"/>
      <c r="E21" s="3"/>
      <c r="F21" s="3"/>
      <c r="G21" s="3"/>
      <c r="H21" s="3"/>
      <c r="I21" s="3"/>
      <c r="J21" s="3"/>
    </row>
    <row r="22" spans="1:10" ht="21" customHeight="1">
      <c r="A22" s="3"/>
      <c r="B22" s="3"/>
      <c r="C22" s="3"/>
      <c r="D22" s="3"/>
      <c r="E22" s="3"/>
      <c r="F22" s="3"/>
      <c r="G22" s="3"/>
      <c r="H22" s="3"/>
      <c r="I22" s="3"/>
      <c r="J22" s="3"/>
    </row>
    <row r="23" spans="1:10" ht="21" customHeight="1">
      <c r="A23" s="3"/>
      <c r="B23" s="3"/>
      <c r="C23" s="3"/>
      <c r="D23" s="3"/>
      <c r="E23" s="3"/>
      <c r="F23" s="3"/>
      <c r="G23" s="3"/>
      <c r="H23" s="3"/>
      <c r="I23" s="3"/>
      <c r="J23" s="3"/>
    </row>
    <row r="24" spans="1:10" ht="21" customHeight="1">
      <c r="A24" s="3"/>
      <c r="B24" s="3"/>
      <c r="C24" s="3"/>
      <c r="D24" s="3"/>
      <c r="E24" s="3"/>
      <c r="F24" s="3"/>
      <c r="G24" s="3"/>
      <c r="H24" s="3"/>
      <c r="I24" s="3"/>
      <c r="J24" s="3"/>
    </row>
    <row r="25" spans="1:10" ht="21" customHeight="1">
      <c r="A25" s="3"/>
      <c r="B25" s="3"/>
      <c r="C25" s="3"/>
      <c r="D25" s="3"/>
      <c r="E25" s="3"/>
      <c r="F25" s="3"/>
      <c r="G25" s="3"/>
      <c r="H25" s="3"/>
      <c r="I25" s="3"/>
      <c r="J25" s="3"/>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sheetData>
  <sheetProtection sheet="1"/>
  <printOptions horizontalCentered="1"/>
  <pageMargins left="0.5902777777777778" right="0.3541666666666667" top="0.19652777777777777" bottom="0.19791666666666666" header="0" footer="0"/>
  <pageSetup horizontalDpi="600" verticalDpi="600" orientation="landscape" paperSize="9" scale="62" r:id="rId3"/>
  <legacyDrawing r:id="rId2"/>
</worksheet>
</file>

<file path=xl/worksheets/sheet2.xml><?xml version="1.0" encoding="utf-8"?>
<worksheet xmlns="http://schemas.openxmlformats.org/spreadsheetml/2006/main" xmlns:r="http://schemas.openxmlformats.org/officeDocument/2006/relationships">
  <dimension ref="A1:IJ75"/>
  <sheetViews>
    <sheetView showGridLines="0" showOutlineSymbols="0" zoomScale="60" zoomScaleNormal="60" zoomScalePageLayoutView="0" workbookViewId="0" topLeftCell="A1">
      <selection activeCell="D8" sqref="D8"/>
    </sheetView>
  </sheetViews>
  <sheetFormatPr defaultColWidth="9.6640625" defaultRowHeight="15"/>
  <cols>
    <col min="1" max="1" width="1.66796875" style="1" customWidth="1"/>
    <col min="2" max="11" width="7.6640625" style="1" customWidth="1"/>
    <col min="12" max="12" width="7.77734375" style="1" customWidth="1"/>
    <col min="13" max="13" width="2.3359375" style="1" customWidth="1"/>
    <col min="14" max="14" width="2.4453125" style="1" customWidth="1"/>
    <col min="15" max="15" width="8.77734375" style="1" customWidth="1"/>
    <col min="16" max="25" width="7.6640625" style="1" customWidth="1"/>
    <col min="26" max="26" width="1.66796875" style="1" customWidth="1"/>
    <col min="27" max="27" width="2.6640625" style="1" customWidth="1"/>
    <col min="28" max="244" width="7.6640625" style="1" customWidth="1"/>
    <col min="245" max="16384" width="9.6640625" style="1" customWidth="1"/>
  </cols>
  <sheetData>
    <row r="1" spans="1:28" ht="3.75" customHeight="1">
      <c r="A1" s="4"/>
      <c r="B1" s="4"/>
      <c r="C1" s="4"/>
      <c r="D1" s="4"/>
      <c r="E1" s="4"/>
      <c r="F1" s="4"/>
      <c r="G1" s="4"/>
      <c r="H1" s="4"/>
      <c r="I1" s="4"/>
      <c r="J1" s="4"/>
      <c r="K1" s="4"/>
      <c r="L1" s="4"/>
      <c r="M1" s="4"/>
      <c r="N1" s="4"/>
      <c r="O1" s="4"/>
      <c r="P1" s="4"/>
      <c r="Q1" s="4"/>
      <c r="R1" s="4"/>
      <c r="S1" s="4"/>
      <c r="T1" s="4"/>
      <c r="U1" s="4"/>
      <c r="V1" s="4"/>
      <c r="W1" s="4"/>
      <c r="X1" s="4"/>
      <c r="Y1" s="4"/>
      <c r="Z1" s="4"/>
      <c r="AA1" s="4"/>
      <c r="AB1" s="5"/>
    </row>
    <row r="2" spans="1:243" ht="28.5" customHeight="1">
      <c r="A2" s="6"/>
      <c r="B2" s="7" t="s">
        <v>1</v>
      </c>
      <c r="C2" s="8"/>
      <c r="D2" s="8"/>
      <c r="E2" s="8"/>
      <c r="F2" s="9"/>
      <c r="G2" s="8"/>
      <c r="H2" s="8"/>
      <c r="I2" s="8"/>
      <c r="J2" s="8"/>
      <c r="K2" s="8"/>
      <c r="L2" s="8"/>
      <c r="M2" s="10"/>
      <c r="N2" s="11"/>
      <c r="O2" s="12" t="str">
        <f>IF(ISBLANK(FLYET)," ","LN-"&amp;FLYET)</f>
        <v> </v>
      </c>
      <c r="P2" s="13"/>
      <c r="Q2" s="14"/>
      <c r="R2" s="14"/>
      <c r="S2" s="14"/>
      <c r="T2" s="15"/>
      <c r="U2" s="15"/>
      <c r="V2" s="15"/>
      <c r="W2" s="15"/>
      <c r="X2" s="15"/>
      <c r="Y2" s="16" t="str">
        <f>IF(ISBLANK(D6)," ",D6)&amp;IF(ISBLANK(D7)," "," - "&amp;D7)</f>
        <v>  </v>
      </c>
      <c r="Z2" s="17"/>
      <c r="AA2" s="18"/>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row>
    <row r="3" spans="1:243" ht="9.75" customHeight="1">
      <c r="A3" s="20"/>
      <c r="B3" s="21"/>
      <c r="C3" s="22"/>
      <c r="D3" s="22"/>
      <c r="E3" s="22"/>
      <c r="F3" s="22"/>
      <c r="G3" s="22"/>
      <c r="H3" s="22"/>
      <c r="I3" s="22"/>
      <c r="J3" s="22"/>
      <c r="K3" s="22"/>
      <c r="L3" s="22"/>
      <c r="M3" s="23"/>
      <c r="N3" s="24"/>
      <c r="O3" s="22"/>
      <c r="P3" s="22"/>
      <c r="Q3" s="22"/>
      <c r="R3" s="22"/>
      <c r="S3" s="22"/>
      <c r="T3" s="22"/>
      <c r="U3" s="22"/>
      <c r="V3" s="22"/>
      <c r="W3" s="22"/>
      <c r="X3" s="22"/>
      <c r="Y3" s="22"/>
      <c r="Z3" s="22"/>
      <c r="AA3" s="25"/>
      <c r="AB3" s="5"/>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row>
    <row r="4" spans="1:243" ht="19.5" customHeight="1" thickBot="1">
      <c r="A4" s="27"/>
      <c r="B4" s="28" t="s">
        <v>2</v>
      </c>
      <c r="C4" s="29"/>
      <c r="D4" s="29"/>
      <c r="E4" s="29"/>
      <c r="F4" s="30"/>
      <c r="G4" s="31" t="s">
        <v>38</v>
      </c>
      <c r="H4" s="32"/>
      <c r="I4" s="31" t="s">
        <v>53</v>
      </c>
      <c r="J4" s="33">
        <f>IF(ISBLANK(FLYET),"",VLOOKUP(FLYET,FLY,14,FALSE))</f>
      </c>
      <c r="K4" s="31" t="s">
        <v>60</v>
      </c>
      <c r="L4" s="34"/>
      <c r="M4" s="35"/>
      <c r="N4" s="36"/>
      <c r="O4" s="37" t="s">
        <v>71</v>
      </c>
      <c r="P4" s="38"/>
      <c r="Q4" s="38"/>
      <c r="R4" s="39"/>
      <c r="S4" s="39"/>
      <c r="T4" s="29"/>
      <c r="U4" s="40"/>
      <c r="V4" s="40"/>
      <c r="W4" s="40"/>
      <c r="X4" s="41" t="s">
        <v>109</v>
      </c>
      <c r="Y4" s="42"/>
      <c r="Z4" s="43"/>
      <c r="AA4" s="25"/>
      <c r="AB4" s="44"/>
      <c r="AD4" s="45"/>
      <c r="AE4" s="46"/>
      <c r="AF4" s="46"/>
      <c r="AG4" s="45"/>
      <c r="AH4" s="45"/>
      <c r="AI4" s="45"/>
      <c r="AJ4" s="45"/>
      <c r="AK4" s="45"/>
      <c r="AL4" s="45"/>
      <c r="AM4" s="45"/>
      <c r="AN4" s="3"/>
      <c r="AO4" s="3"/>
      <c r="AP4" s="45"/>
      <c r="AQ4" s="45"/>
      <c r="AR4" s="46"/>
      <c r="AS4" s="45"/>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row>
    <row r="5" spans="1:243" ht="19.5" customHeight="1" thickBot="1" thickTop="1">
      <c r="A5" s="27"/>
      <c r="B5" s="47" t="s">
        <v>3</v>
      </c>
      <c r="C5" s="48"/>
      <c r="D5" s="49"/>
      <c r="E5" s="50"/>
      <c r="F5" s="30"/>
      <c r="G5" s="51"/>
      <c r="H5" s="51"/>
      <c r="I5" s="51"/>
      <c r="J5" s="51"/>
      <c r="K5" s="51"/>
      <c r="L5" s="51"/>
      <c r="M5" s="52"/>
      <c r="N5" s="53"/>
      <c r="O5" s="225" t="s">
        <v>72</v>
      </c>
      <c r="P5" s="225" t="s">
        <v>77</v>
      </c>
      <c r="Q5" s="225" t="s">
        <v>82</v>
      </c>
      <c r="R5" s="225" t="s">
        <v>84</v>
      </c>
      <c r="S5" s="225" t="s">
        <v>87</v>
      </c>
      <c r="T5" s="225" t="s">
        <v>90</v>
      </c>
      <c r="U5" s="225" t="s">
        <v>92</v>
      </c>
      <c r="V5" s="225" t="s">
        <v>95</v>
      </c>
      <c r="W5" s="226" t="s">
        <v>105</v>
      </c>
      <c r="X5" s="55" t="s">
        <v>110</v>
      </c>
      <c r="Y5" s="54" t="s">
        <v>119</v>
      </c>
      <c r="Z5" s="43"/>
      <c r="AA5" s="25"/>
      <c r="AB5" s="44"/>
      <c r="AC5" s="56"/>
      <c r="AD5" s="45"/>
      <c r="AE5" s="46"/>
      <c r="AF5" s="46"/>
      <c r="AG5" s="45"/>
      <c r="AH5" s="45"/>
      <c r="AI5" s="45"/>
      <c r="AJ5" s="45"/>
      <c r="AK5" s="45"/>
      <c r="AL5" s="45"/>
      <c r="AM5" s="45"/>
      <c r="AN5" s="3"/>
      <c r="AO5" s="3"/>
      <c r="AP5" s="45"/>
      <c r="AQ5" s="45"/>
      <c r="AR5" s="46"/>
      <c r="AS5" s="45"/>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6"/>
      <c r="II5" s="26"/>
    </row>
    <row r="6" spans="1:243" ht="19.5" customHeight="1" thickTop="1">
      <c r="A6" s="27"/>
      <c r="B6" s="57" t="s">
        <v>4</v>
      </c>
      <c r="C6" s="58"/>
      <c r="D6" s="59"/>
      <c r="E6" s="60"/>
      <c r="F6" s="30"/>
      <c r="G6" s="28" t="s">
        <v>39</v>
      </c>
      <c r="H6" s="29"/>
      <c r="I6" s="29"/>
      <c r="J6" s="29"/>
      <c r="K6" s="29"/>
      <c r="L6" s="29"/>
      <c r="M6" s="35"/>
      <c r="N6" s="53"/>
      <c r="O6" s="221">
        <f>IF(ISBLANK(D6),"",D6)</f>
      </c>
      <c r="P6" s="222" t="str">
        <f>IF(ISBLANK($D6)," ",IF(VLOOKUP($O6,AD,2,FALSE)&gt;0,VLOOKUP($O6,AD,2,FALSE)," "))</f>
        <v> </v>
      </c>
      <c r="Q6" s="222" t="str">
        <f>IF(ISBLANK($D6)," ",IF(VLOOKUP($O6,AD,3,FALSE)&gt;0,VLOOKUP($O6,AD,3,FALSE)," "))</f>
        <v> </v>
      </c>
      <c r="R6" s="222" t="str">
        <f>IF(ISBLANK($D6)," ",IF(VLOOKUP($O6,AD,4,FALSE)&gt;0,VLOOKUP($O6,AD,4,FALSE)," "))</f>
        <v> </v>
      </c>
      <c r="S6" s="222" t="str">
        <f>IF(ISBLANK($D6)," ",IF(VLOOKUP($O6,AD,5,FALSE)&gt;0,VLOOKUP($O6,AD,5,FALSE)," "))</f>
        <v> </v>
      </c>
      <c r="T6" s="222" t="str">
        <f>IF(ISBLANK($D6)," ",IF(VLOOKUP($O6,AD,6,FALSE)&gt;0,VLOOKUP($O6,AD,6,FALSE)," "))</f>
        <v> </v>
      </c>
      <c r="U6" s="222" t="str">
        <f>IF(ISBLANK($D6)," ",IF(VLOOKUP($O6,AD,7,FALSE)&gt;0,VLOOKUP($O6,AD,7,FALSE)," "))</f>
        <v> </v>
      </c>
      <c r="V6" s="223" t="str">
        <f>IF(ISBLANK($D6)," ",IF(VLOOKUP($O6,AD,8,FALSE)&gt;0,VLOOKUP($O6,AD,8,FALSE)," "))</f>
        <v> </v>
      </c>
      <c r="W6" s="224" t="str">
        <f>IF(ISBLANK($D6)," ",IF(VLOOKUP($O6,AD,9,FALSE)&gt;0,VLOOKUP($O6,AD,9,FALSE)," "))</f>
        <v> </v>
      </c>
      <c r="X6" s="62"/>
      <c r="Y6" s="61" t="str">
        <f>IF(ISBLANK($X6)," ",IF(VLOOKUP($X6,NAV,2,FALSE)&gt;0,VLOOKUP($X6,NAV,2,FALSE)," "))</f>
        <v> </v>
      </c>
      <c r="Z6" s="43"/>
      <c r="AA6" s="25"/>
      <c r="AB6" s="46"/>
      <c r="AC6" s="56"/>
      <c r="AD6" s="45"/>
      <c r="AE6" s="46"/>
      <c r="AF6" s="45"/>
      <c r="AG6" s="45"/>
      <c r="AH6" s="45"/>
      <c r="AI6" s="45"/>
      <c r="AJ6" s="45"/>
      <c r="AK6" s="45"/>
      <c r="AL6" s="45"/>
      <c r="AM6" s="45"/>
      <c r="AN6" s="3"/>
      <c r="AO6" s="3"/>
      <c r="AP6" s="45"/>
      <c r="AQ6" s="45"/>
      <c r="AR6" s="46"/>
      <c r="AS6" s="45"/>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6"/>
    </row>
    <row r="7" spans="1:243" ht="19.5" customHeight="1" thickBot="1">
      <c r="A7" s="27"/>
      <c r="B7" s="57" t="s">
        <v>5</v>
      </c>
      <c r="C7" s="58"/>
      <c r="D7" s="59"/>
      <c r="E7" s="60"/>
      <c r="F7" s="30"/>
      <c r="G7" s="63" t="s">
        <v>40</v>
      </c>
      <c r="H7" s="64"/>
      <c r="I7" s="65" t="s">
        <v>54</v>
      </c>
      <c r="J7" s="65" t="s">
        <v>57</v>
      </c>
      <c r="K7" s="65" t="s">
        <v>61</v>
      </c>
      <c r="L7" s="65" t="s">
        <v>66</v>
      </c>
      <c r="M7" s="35"/>
      <c r="N7" s="53"/>
      <c r="O7" s="250">
        <f>IF(ISBLANK(D7),"",D7)</f>
      </c>
      <c r="P7" s="66" t="str">
        <f>IF(ISBLANK($D7)," ",IF(VLOOKUP($O7,AD,2,FALSE)&gt;0,VLOOKUP($O7,AD,2,FALSE)," "))</f>
        <v> </v>
      </c>
      <c r="Q7" s="66" t="str">
        <f>IF(ISBLANK($D7)," ",IF(VLOOKUP($O7,AD,3,FALSE)&gt;0,VLOOKUP($O7,AD,3,FALSE)," "))</f>
        <v> </v>
      </c>
      <c r="R7" s="66" t="str">
        <f>IF(ISBLANK($D7)," ",IF(VLOOKUP($O7,AD,4,FALSE)&gt;0,VLOOKUP($O7,AD,4,FALSE)," "))</f>
        <v> </v>
      </c>
      <c r="S7" s="66" t="str">
        <f>IF(ISBLANK($D7)," ",IF(VLOOKUP($O7,AD,5,FALSE)&gt;0,VLOOKUP($O7,AD,5,FALSE)," "))</f>
        <v> </v>
      </c>
      <c r="T7" s="66" t="str">
        <f>IF(ISBLANK($D7)," ",IF(VLOOKUP($O7,AD,6,FALSE)&gt;0,VLOOKUP($O7,AD,6,FALSE)," "))</f>
        <v> </v>
      </c>
      <c r="U7" s="66" t="str">
        <f>IF(ISBLANK($D7)," ",IF(VLOOKUP($O7,AD,7,FALSE)&gt;0,VLOOKUP($O7,AD,7,FALSE)," "))</f>
        <v> </v>
      </c>
      <c r="V7" s="67" t="str">
        <f>IF(ISBLANK($D7)," ",IF(VLOOKUP($O7,AD,8,FALSE)&gt;0,VLOOKUP($O7,AD,8,FALSE)," "))</f>
        <v> </v>
      </c>
      <c r="W7" s="67" t="str">
        <f>IF(ISBLANK($D7)," ",IF(VLOOKUP($O7,AD,9,FALSE)&gt;0,VLOOKUP($O7,AD,9,FALSE)," "))</f>
        <v> </v>
      </c>
      <c r="X7" s="68"/>
      <c r="Y7" s="66" t="str">
        <f aca="true" t="shared" si="0" ref="Y7:Y12">IF(ISBLANK($X7)," ",IF(VLOOKUP($X7,NAV,2,FALSE)&gt;0,VLOOKUP($X7,NAV,2,FALSE)," "))</f>
        <v> </v>
      </c>
      <c r="Z7" s="43"/>
      <c r="AA7" s="25"/>
      <c r="AB7" s="46"/>
      <c r="AC7" s="56"/>
      <c r="AD7" s="56"/>
      <c r="AE7" s="46"/>
      <c r="AF7" s="46"/>
      <c r="AG7" s="69"/>
      <c r="AH7" s="45"/>
      <c r="AI7" s="45"/>
      <c r="AJ7" s="69"/>
      <c r="AK7" s="69"/>
      <c r="AL7" s="69"/>
      <c r="AM7" s="69"/>
      <c r="AN7" s="45"/>
      <c r="AO7" s="45"/>
      <c r="AP7" s="69"/>
      <c r="AQ7" s="45"/>
      <c r="AR7" s="46"/>
      <c r="AS7" s="4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row>
    <row r="8" spans="1:243" ht="19.5" customHeight="1" thickTop="1">
      <c r="A8" s="27"/>
      <c r="B8" s="70" t="s">
        <v>6</v>
      </c>
      <c r="C8" s="58"/>
      <c r="D8" s="71"/>
      <c r="E8" s="60"/>
      <c r="F8" s="30"/>
      <c r="G8" s="72" t="s">
        <v>41</v>
      </c>
      <c r="H8" s="73"/>
      <c r="I8" s="285" t="str">
        <f>IF(ISBLANK(FLYET)," ",IF(VLOOKUP(FLYET,FLY,5,FALSE)&gt;0,VLOOKUP(FLYET,FLY,5,FALSE)," "))</f>
        <v> </v>
      </c>
      <c r="J8" s="286"/>
      <c r="K8" s="285" t="str">
        <f>IF(ISBLANK(FLYET)," ",IF(VLOOKUP(FLYET,FLY,4,FALSE)&gt;0,VLOOKUP(FLYET,FLY,4,FALSE)," "))</f>
        <v> </v>
      </c>
      <c r="L8" s="287">
        <f aca="true" t="shared" si="1" ref="L8:L13">IF(ISNUMBER(K8*I8),K8*I8,"")</f>
      </c>
      <c r="M8" s="35"/>
      <c r="N8" s="53"/>
      <c r="O8" s="74"/>
      <c r="P8" s="66" t="str">
        <f>IF(ISBLANK($O8)," ",IF(VLOOKUP($O8,AD,2,FALSE)&gt;0,VLOOKUP($O8,AD,2,FALSE)," "))</f>
        <v> </v>
      </c>
      <c r="Q8" s="66" t="str">
        <f>IF(ISBLANK($O8)," ",IF(VLOOKUP($O8,AD,3,FALSE)&gt;0,VLOOKUP($O8,AD,3,FALSE)," "))</f>
        <v> </v>
      </c>
      <c r="R8" s="66" t="str">
        <f>IF(ISBLANK($O8)," ",IF(VLOOKUP($O8,AD,4,FALSE)&gt;0,VLOOKUP($O8,AD,4,FALSE)," "))</f>
        <v> </v>
      </c>
      <c r="S8" s="66" t="str">
        <f>IF(ISBLANK($O8)," ",IF(VLOOKUP($O8,AD,5,FALSE)&gt;0,VLOOKUP($O8,AD,5,FALSE)," "))</f>
        <v> </v>
      </c>
      <c r="T8" s="66" t="str">
        <f>IF(ISBLANK($O8)," ",IF(VLOOKUP($O8,AD,6,FALSE)&gt;0,VLOOKUP($O8,AD,6,FALSE)," "))</f>
        <v> </v>
      </c>
      <c r="U8" s="66" t="str">
        <f>IF(ISBLANK($O8)," ",IF(VLOOKUP($O8,AD,7,FALSE)&gt;0,VLOOKUP($O8,AD,7,FALSE)," "))</f>
        <v> </v>
      </c>
      <c r="V8" s="67" t="str">
        <f>IF(ISBLANK($O8)," ",IF(VLOOKUP($O8,AD,8,FALSE)&gt;0,VLOOKUP($O8,AD,8,FALSE)," "))</f>
        <v> </v>
      </c>
      <c r="W8" s="67" t="str">
        <f>IF(ISBLANK($O8)," ",IF(VLOOKUP($O8,AD,9,FALSE)&gt;0,VLOOKUP($O8,AD,9,FALSE)," "))</f>
        <v> </v>
      </c>
      <c r="X8" s="68"/>
      <c r="Y8" s="66" t="str">
        <f t="shared" si="0"/>
        <v> </v>
      </c>
      <c r="Z8" s="43"/>
      <c r="AA8" s="25"/>
      <c r="AB8" s="5"/>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row>
    <row r="9" spans="1:243" ht="19.5" customHeight="1">
      <c r="A9" s="27"/>
      <c r="B9" s="70" t="s">
        <v>7</v>
      </c>
      <c r="C9" s="58"/>
      <c r="D9" s="71"/>
      <c r="E9" s="60"/>
      <c r="F9" s="75"/>
      <c r="G9" s="76" t="s">
        <v>42</v>
      </c>
      <c r="H9" s="22"/>
      <c r="I9" s="284" t="str">
        <f>IF(ISBLANK(FLYET)," ",IF(VLOOKUP(FLYET,FLY,6,FALSE)&gt;0,VLOOKUP(FLYET,FLY,6,FALSE)," "))</f>
        <v> </v>
      </c>
      <c r="J9" s="78"/>
      <c r="K9" s="79"/>
      <c r="L9" s="80">
        <f t="shared" si="1"/>
      </c>
      <c r="M9" s="35"/>
      <c r="N9" s="53"/>
      <c r="O9" s="74"/>
      <c r="P9" s="66" t="str">
        <f>IF(ISBLANK($O9)," ",IF(VLOOKUP($O9,AD,2,FALSE)&gt;0,VLOOKUP($O9,AD,2,FALSE)," "))</f>
        <v> </v>
      </c>
      <c r="Q9" s="66" t="str">
        <f>IF(ISBLANK($O9)," ",IF(VLOOKUP($O9,AD,3,FALSE)&gt;0,VLOOKUP($O9,AD,3,FALSE)," "))</f>
        <v> </v>
      </c>
      <c r="R9" s="66" t="str">
        <f>IF(ISBLANK($O9)," ",IF(VLOOKUP($O9,AD,4,FALSE)&gt;0,VLOOKUP($O9,AD,4,FALSE)," "))</f>
        <v> </v>
      </c>
      <c r="S9" s="66" t="str">
        <f>IF(ISBLANK($O9)," ",IF(VLOOKUP($O9,AD,5,FALSE)&gt;0,VLOOKUP($O9,AD,5,FALSE)," "))</f>
        <v> </v>
      </c>
      <c r="T9" s="66" t="str">
        <f>IF(ISBLANK($O9)," ",IF(VLOOKUP($O9,AD,6,FALSE)&gt;0,VLOOKUP($O9,AD,6,FALSE)," "))</f>
        <v> </v>
      </c>
      <c r="U9" s="66" t="str">
        <f>IF(ISBLANK($O9)," ",IF(VLOOKUP($O9,AD,7,FALSE)&gt;0,VLOOKUP($O9,AD,7,FALSE)," "))</f>
        <v> </v>
      </c>
      <c r="V9" s="67" t="str">
        <f>IF(ISBLANK($O9)," ",IF(VLOOKUP($O9,AD,8,FALSE)&gt;0,VLOOKUP($O9,AD,8,FALSE)," "))</f>
        <v> </v>
      </c>
      <c r="W9" s="67" t="str">
        <f>IF(ISBLANK($O9)," ",IF(VLOOKUP($O9,AD,9,FALSE)&gt;0,VLOOKUP($O9,AD,9,FALSE)," "))</f>
        <v> </v>
      </c>
      <c r="X9" s="68"/>
      <c r="Y9" s="66" t="str">
        <f t="shared" si="0"/>
        <v> </v>
      </c>
      <c r="Z9" s="43"/>
      <c r="AA9" s="25"/>
      <c r="AB9" s="5"/>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row>
    <row r="10" spans="1:243" ht="19.5" customHeight="1">
      <c r="A10" s="27"/>
      <c r="B10" s="28" t="s">
        <v>8</v>
      </c>
      <c r="C10" s="29"/>
      <c r="D10" s="29"/>
      <c r="E10" s="29"/>
      <c r="F10" s="75"/>
      <c r="G10" s="76" t="s">
        <v>43</v>
      </c>
      <c r="H10" s="22"/>
      <c r="I10" s="284" t="str">
        <f>IF(ISBLANK(FLYET)," ",IF(VLOOKUP(FLYET,FLY,7,FALSE)&gt;0,VLOOKUP(FLYET,FLY,7,FALSE)," "))</f>
        <v> </v>
      </c>
      <c r="J10" s="78"/>
      <c r="K10" s="79"/>
      <c r="L10" s="80">
        <f t="shared" si="1"/>
      </c>
      <c r="M10" s="35"/>
      <c r="N10" s="53"/>
      <c r="O10" s="74"/>
      <c r="P10" s="66" t="str">
        <f>IF(ISBLANK($O10)," ",IF(VLOOKUP($O10,AD,2,FALSE)&gt;0,VLOOKUP($O10,AD,2,FALSE)," "))</f>
        <v> </v>
      </c>
      <c r="Q10" s="66" t="str">
        <f>IF(ISBLANK($O10)," ",IF(VLOOKUP($O10,AD,3,FALSE)&gt;0,VLOOKUP($O10,AD,3,FALSE)," "))</f>
        <v> </v>
      </c>
      <c r="R10" s="66" t="str">
        <f>IF(ISBLANK($O10)," ",IF(VLOOKUP($O10,AD,4,FALSE)&gt;0,VLOOKUP($O10,AD,4,FALSE)," "))</f>
        <v> </v>
      </c>
      <c r="S10" s="66" t="str">
        <f>IF(ISBLANK($O10)," ",IF(VLOOKUP($O10,AD,5,FALSE)&gt;0,VLOOKUP($O10,AD,5,FALSE)," "))</f>
        <v> </v>
      </c>
      <c r="T10" s="66" t="str">
        <f>IF(ISBLANK($O10)," ",IF(VLOOKUP($O10,AD,6,FALSE)&gt;0,VLOOKUP($O10,AD,6,FALSE)," "))</f>
        <v> </v>
      </c>
      <c r="U10" s="66" t="str">
        <f>IF(ISBLANK($O10)," ",IF(VLOOKUP($O10,AD,7,FALSE)&gt;0,VLOOKUP($O10,AD,7,FALSE)," "))</f>
        <v> </v>
      </c>
      <c r="V10" s="67" t="str">
        <f>IF(ISBLANK($O10)," ",IF(VLOOKUP($O10,AD,8,FALSE)&gt;0,VLOOKUP($O10,AD,8,FALSE)," "))</f>
        <v> </v>
      </c>
      <c r="W10" s="67" t="str">
        <f>IF(ISBLANK($O10)," ",IF(VLOOKUP($O10,AD,9,FALSE)&gt;0,VLOOKUP($O10,AD,9,FALSE)," "))</f>
        <v> </v>
      </c>
      <c r="X10" s="68"/>
      <c r="Y10" s="66" t="str">
        <f t="shared" si="0"/>
        <v> </v>
      </c>
      <c r="Z10" s="43"/>
      <c r="AA10" s="25"/>
      <c r="AB10" s="5"/>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row>
    <row r="11" spans="1:243" ht="19.5" customHeight="1">
      <c r="A11" s="27"/>
      <c r="B11" s="81" t="s">
        <v>9</v>
      </c>
      <c r="C11" s="82"/>
      <c r="D11" s="82"/>
      <c r="E11" s="83"/>
      <c r="F11" s="75"/>
      <c r="G11" s="76" t="s">
        <v>44</v>
      </c>
      <c r="H11" s="22"/>
      <c r="I11" s="284" t="str">
        <f>IF(ISBLANK(FLYET)," ",IF(VLOOKUP(FLYET,FLY,9,FALSE)&gt;0,VLOOKUP(FLYET,FLY,9,FALSE)," "))</f>
        <v> </v>
      </c>
      <c r="J11" s="284" t="str">
        <f>IF(ISBLANK(FLYET)," ",IF(VLOOKUP(FLYET,FLY,8,FALSE)&gt;0,VLOOKUP(FLYET,FLY,8,FALSE)," "))</f>
        <v> </v>
      </c>
      <c r="K11" s="79"/>
      <c r="L11" s="80">
        <f t="shared" si="1"/>
      </c>
      <c r="M11" s="35"/>
      <c r="N11" s="53"/>
      <c r="O11" s="74"/>
      <c r="P11" s="66" t="str">
        <f>IF(ISBLANK($O11)," ",IF(VLOOKUP($O11,AD,2,FALSE)&gt;0,VLOOKUP($O11,AD,2,FALSE)," "))</f>
        <v> </v>
      </c>
      <c r="Q11" s="66" t="str">
        <f>IF(ISBLANK($O11)," ",IF(VLOOKUP($O11,AD,3,FALSE)&gt;0,VLOOKUP($O11,AD,3,FALSE)," "))</f>
        <v> </v>
      </c>
      <c r="R11" s="66" t="str">
        <f>IF(ISBLANK($O11)," ",IF(VLOOKUP($O11,AD,4,FALSE)&gt;0,VLOOKUP($O11,AD,4,FALSE)," "))</f>
        <v> </v>
      </c>
      <c r="S11" s="66" t="str">
        <f>IF(ISBLANK($O11)," ",IF(VLOOKUP($O11,AD,5,FALSE)&gt;0,VLOOKUP($O11,AD,5,FALSE)," "))</f>
        <v> </v>
      </c>
      <c r="T11" s="66" t="str">
        <f>IF(ISBLANK($O11)," ",IF(VLOOKUP($O11,AD,6,FALSE)&gt;0,VLOOKUP($O11,AD,6,FALSE)," "))</f>
        <v> </v>
      </c>
      <c r="U11" s="66" t="str">
        <f>IF(ISBLANK($O11)," ",IF(VLOOKUP($O11,AD,7,FALSE)&gt;0,VLOOKUP($O11,AD,7,FALSE)," "))</f>
        <v> </v>
      </c>
      <c r="V11" s="67" t="str">
        <f>IF(ISBLANK($O11)," ",IF(VLOOKUP($O11,AD,8,FALSE)&gt;0,VLOOKUP($O11,AD,8,FALSE)," "))</f>
        <v> </v>
      </c>
      <c r="W11" s="67" t="str">
        <f>IF(ISBLANK($O11)," ",IF(VLOOKUP($O11,AD,9,FALSE)&gt;0,VLOOKUP($O11,AD,9,FALSE)," "))</f>
        <v> </v>
      </c>
      <c r="X11" s="68"/>
      <c r="Y11" s="66" t="str">
        <f t="shared" si="0"/>
        <v> </v>
      </c>
      <c r="Z11" s="43"/>
      <c r="AA11" s="25"/>
      <c r="AB11" s="5"/>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row>
    <row r="12" spans="1:243" ht="19.5" customHeight="1">
      <c r="A12" s="27"/>
      <c r="B12" s="84" t="s">
        <v>10</v>
      </c>
      <c r="C12" s="85"/>
      <c r="D12" s="85"/>
      <c r="E12" s="86">
        <f>IF(ISNUMBER(E11*W33),W33*24*E11,"")</f>
      </c>
      <c r="F12" s="87"/>
      <c r="G12" s="76" t="s">
        <v>45</v>
      </c>
      <c r="H12" s="22"/>
      <c r="I12" s="284">
        <f>IF(ISBLANK(FLYET),"",IF(VLOOKUP(FLYET,FLY,11,FALSE)&gt;0,VLOOKUP(FLYET,FLY,11,FALSE),""))</f>
      </c>
      <c r="J12" s="77" t="str">
        <f>IF(ISBLANK(FLYET)," ",IF(VLOOKUP(FLYET,FLY,10,FALSE)&gt;0,VLOOKUP(FLYET,FLY,10,FALSE)," "))</f>
        <v> </v>
      </c>
      <c r="K12" s="79"/>
      <c r="L12" s="80">
        <f t="shared" si="1"/>
      </c>
      <c r="M12" s="35"/>
      <c r="N12" s="53"/>
      <c r="O12" s="74"/>
      <c r="P12" s="66" t="str">
        <f>IF(ISBLANK($O12)," ",IF(VLOOKUP($O12,AD,2,FALSE)&gt;0,VLOOKUP($O12,AD,2,FALSE)," "))</f>
        <v> </v>
      </c>
      <c r="Q12" s="66" t="str">
        <f>IF(ISBLANK($O12)," ",IF(VLOOKUP($O12,AD,3,FALSE)&gt;0,VLOOKUP($O12,AD,3,FALSE)," "))</f>
        <v> </v>
      </c>
      <c r="R12" s="66" t="str">
        <f>IF(ISBLANK($O12)," ",IF(VLOOKUP($O12,AD,4,FALSE)&gt;0,VLOOKUP($O12,AD,4,FALSE)," "))</f>
        <v> </v>
      </c>
      <c r="S12" s="66" t="str">
        <f>IF(ISBLANK($O12)," ",IF(VLOOKUP($O12,AD,5,FALSE)&gt;0,VLOOKUP($O12,AD,5,FALSE)," "))</f>
        <v> </v>
      </c>
      <c r="T12" s="66" t="str">
        <f>IF(ISBLANK($O12)," ",IF(VLOOKUP($O12,AD,6,FALSE)&gt;0,VLOOKUP($O12,AD,6,FALSE)," "))</f>
        <v> </v>
      </c>
      <c r="U12" s="66" t="str">
        <f>IF(ISBLANK($O12)," ",IF(VLOOKUP($O12,AD,7,FALSE)&gt;0,VLOOKUP($O12,AD,7,FALSE)," "))</f>
        <v> </v>
      </c>
      <c r="V12" s="67" t="str">
        <f>IF(ISBLANK($O12)," ",IF(VLOOKUP($O12,AD,8,FALSE)&gt;0,VLOOKUP($O12,AD,8,FALSE)," "))</f>
        <v> </v>
      </c>
      <c r="W12" s="67" t="str">
        <f>IF(ISBLANK($O12)," ",IF(VLOOKUP($O12,AD,9,FALSE)&gt;0,VLOOKUP($O12,AD,9,FALSE)," "))</f>
        <v> </v>
      </c>
      <c r="X12" s="68"/>
      <c r="Y12" s="66" t="str">
        <f t="shared" si="0"/>
        <v> </v>
      </c>
      <c r="Z12" s="43"/>
      <c r="AA12" s="25"/>
      <c r="AB12" s="5"/>
      <c r="AC12" s="88"/>
      <c r="AE12" s="88"/>
      <c r="AG12" s="88"/>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c r="IF12" s="26"/>
      <c r="IG12" s="26"/>
      <c r="IH12" s="26"/>
      <c r="II12" s="26"/>
    </row>
    <row r="13" spans="1:243" ht="19.5" customHeight="1" thickBot="1" thickTop="1">
      <c r="A13" s="27"/>
      <c r="B13" s="84" t="s">
        <v>11</v>
      </c>
      <c r="C13" s="85"/>
      <c r="D13" s="85"/>
      <c r="E13" s="177"/>
      <c r="F13" s="89"/>
      <c r="G13" s="76" t="s">
        <v>46</v>
      </c>
      <c r="H13" s="22"/>
      <c r="I13" s="284" t="str">
        <f>IF(ISBLANK(FLYET)," ",IF(VLOOKUP(FLYET,FLY,3,FALSE)&gt;0,VLOOKUP(FLYET,FLY,3,FALSE)," "))</f>
        <v> </v>
      </c>
      <c r="J13" s="77" t="str">
        <f>IF(ISBLANK(FLYET)," ",IF(VLOOKUP(FLYET,FLY,2,FALSE)&gt;0,VLOOKUP(FLYET,FLY,2,FALSE)," "))</f>
        <v> </v>
      </c>
      <c r="K13" s="80">
        <f>IF(E15,E15*0.71,"")</f>
      </c>
      <c r="L13" s="80">
        <f t="shared" si="1"/>
      </c>
      <c r="M13" s="35"/>
      <c r="N13" s="53"/>
      <c r="O13" s="90" t="s">
        <v>73</v>
      </c>
      <c r="P13" s="90" t="s">
        <v>78</v>
      </c>
      <c r="Q13" s="90" t="s">
        <v>83</v>
      </c>
      <c r="R13" s="90" t="s">
        <v>85</v>
      </c>
      <c r="S13" s="90" t="s">
        <v>88</v>
      </c>
      <c r="T13" s="90" t="s">
        <v>91</v>
      </c>
      <c r="U13" s="91" t="s">
        <v>93</v>
      </c>
      <c r="V13" s="90" t="s">
        <v>96</v>
      </c>
      <c r="W13" s="90" t="s">
        <v>106</v>
      </c>
      <c r="X13" s="90" t="s">
        <v>114</v>
      </c>
      <c r="Y13" s="90" t="s">
        <v>120</v>
      </c>
      <c r="Z13" s="43"/>
      <c r="AA13" s="25"/>
      <c r="AB13" s="5"/>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row>
    <row r="14" spans="1:243" ht="19.5" customHeight="1" thickBot="1" thickTop="1">
      <c r="A14" s="27"/>
      <c r="B14" s="84" t="s">
        <v>12</v>
      </c>
      <c r="C14" s="85"/>
      <c r="D14" s="85"/>
      <c r="E14" s="86">
        <f>IF(SUM(E12:E13)&gt;1,SUM(E12:E13)+0.75*E11,"")</f>
      </c>
      <c r="F14" s="75"/>
      <c r="G14" s="76" t="s">
        <v>47</v>
      </c>
      <c r="H14" s="22"/>
      <c r="I14" s="92"/>
      <c r="J14" s="92"/>
      <c r="K14" s="93">
        <f>IF(SUM(K9:K13)&gt;100,SUM(K8:K13),"")</f>
      </c>
      <c r="L14" s="271">
        <f>IF(SUM(L9:L13)&gt;100,SUM(L8:L13),"")</f>
      </c>
      <c r="M14" s="35"/>
      <c r="N14" s="53"/>
      <c r="O14" s="94"/>
      <c r="P14" s="94"/>
      <c r="Q14" s="94"/>
      <c r="R14" s="94"/>
      <c r="S14" s="95" t="s">
        <v>89</v>
      </c>
      <c r="T14" s="94"/>
      <c r="U14" s="94"/>
      <c r="V14" s="95" t="s">
        <v>97</v>
      </c>
      <c r="W14" s="94"/>
      <c r="X14" s="94"/>
      <c r="Y14" s="94"/>
      <c r="Z14" s="43"/>
      <c r="AA14" s="25"/>
      <c r="AB14" s="5"/>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row>
    <row r="15" spans="1:243" ht="19.5" customHeight="1" thickTop="1">
      <c r="A15" s="27"/>
      <c r="B15" s="84" t="s">
        <v>13</v>
      </c>
      <c r="C15" s="85"/>
      <c r="D15" s="85"/>
      <c r="E15" s="96"/>
      <c r="F15" s="30"/>
      <c r="G15" s="97" t="str">
        <f>"Maks vekt Normal/Utility : "&amp;(IF(ISBLANK(FLYET)," ",VLOOKUP(FLYET,FLY,12,FALSE)&amp;"/"&amp;VLOOKUP(FLYET,FLY,13,FALSE)))</f>
        <v>Maks vekt Normal/Utility :  </v>
      </c>
      <c r="H15" s="51"/>
      <c r="I15" s="51"/>
      <c r="J15" s="51"/>
      <c r="K15" s="98" t="s">
        <v>62</v>
      </c>
      <c r="L15" s="99">
        <f>IF(ISNUMBER(K14),IF(ISNUMBER(L14),FIXED(L14/K14,2,TRUE)&amp;"/"&amp;FIXED(L14/K14/0.0254,1,TRUE),""),"")</f>
      </c>
      <c r="M15" s="52"/>
      <c r="N15" s="53"/>
      <c r="O15" s="100"/>
      <c r="P15" s="100"/>
      <c r="Q15" s="100"/>
      <c r="R15" s="100"/>
      <c r="S15" s="101" t="s">
        <v>89</v>
      </c>
      <c r="T15" s="100"/>
      <c r="U15" s="100"/>
      <c r="V15" s="101" t="s">
        <v>97</v>
      </c>
      <c r="W15" s="100"/>
      <c r="X15" s="100"/>
      <c r="Y15" s="100"/>
      <c r="Z15" s="43"/>
      <c r="AA15" s="25"/>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row>
    <row r="16" spans="1:243" ht="19.5" customHeight="1">
      <c r="A16" s="27"/>
      <c r="B16" s="84" t="s">
        <v>14</v>
      </c>
      <c r="C16" s="85"/>
      <c r="D16" s="102"/>
      <c r="E16" s="103">
        <f>IF(E11*E15&gt;0,E15/E11/24,"")</f>
      </c>
      <c r="F16" s="30"/>
      <c r="G16" s="26" t="str">
        <f>IF(ISBLANK(FLYET)," ",VLOOKUP(FLYET,FLY,15,FALSE))</f>
        <v> </v>
      </c>
      <c r="K16" s="104" t="s">
        <v>63</v>
      </c>
      <c r="L16" s="105" t="s">
        <v>67</v>
      </c>
      <c r="M16" s="52"/>
      <c r="N16" s="53"/>
      <c r="O16" s="106"/>
      <c r="P16" s="107"/>
      <c r="Q16" s="107"/>
      <c r="R16" s="106"/>
      <c r="S16" s="101" t="s">
        <v>89</v>
      </c>
      <c r="T16" s="107"/>
      <c r="U16" s="107"/>
      <c r="V16" s="101" t="s">
        <v>97</v>
      </c>
      <c r="W16" s="100"/>
      <c r="X16" s="100"/>
      <c r="Y16" s="100"/>
      <c r="Z16" s="43"/>
      <c r="AA16" s="25"/>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row>
    <row r="17" spans="1:243" ht="12" customHeight="1">
      <c r="A17" s="27"/>
      <c r="B17" s="22"/>
      <c r="C17" s="22"/>
      <c r="D17" s="22"/>
      <c r="E17" s="22"/>
      <c r="F17" s="108"/>
      <c r="G17" s="108"/>
      <c r="H17" s="108"/>
      <c r="I17" s="108"/>
      <c r="J17" s="108"/>
      <c r="K17" s="108"/>
      <c r="L17" s="108"/>
      <c r="M17" s="52"/>
      <c r="N17" s="53"/>
      <c r="O17" s="109"/>
      <c r="P17" s="110"/>
      <c r="Q17" s="111"/>
      <c r="R17" s="109"/>
      <c r="S17" s="112"/>
      <c r="T17" s="58"/>
      <c r="U17" s="22"/>
      <c r="V17" s="113"/>
      <c r="W17" s="114"/>
      <c r="X17" s="113"/>
      <c r="Y17" s="114"/>
      <c r="Z17" s="108"/>
      <c r="AA17" s="25"/>
      <c r="AB17" s="5"/>
      <c r="AQ17" s="45"/>
      <c r="AR17" s="45"/>
      <c r="AS17" s="45"/>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row>
    <row r="18" spans="1:243" ht="19.5" customHeight="1">
      <c r="A18" s="27"/>
      <c r="B18" s="33" t="s">
        <v>15</v>
      </c>
      <c r="C18" s="33" t="s">
        <v>26</v>
      </c>
      <c r="D18" s="33" t="s">
        <v>30</v>
      </c>
      <c r="E18" s="33" t="s">
        <v>33</v>
      </c>
      <c r="F18" s="33" t="s">
        <v>35</v>
      </c>
      <c r="G18" s="33" t="s">
        <v>48</v>
      </c>
      <c r="H18" s="33" t="s">
        <v>51</v>
      </c>
      <c r="I18" s="33" t="s">
        <v>55</v>
      </c>
      <c r="J18" s="33" t="s">
        <v>58</v>
      </c>
      <c r="K18" s="33" t="s">
        <v>64</v>
      </c>
      <c r="L18" s="33" t="s">
        <v>68</v>
      </c>
      <c r="M18" s="115"/>
      <c r="N18" s="116"/>
      <c r="O18" s="33" t="s">
        <v>74</v>
      </c>
      <c r="P18" s="117" t="s">
        <v>79</v>
      </c>
      <c r="Q18" s="118"/>
      <c r="R18" s="118"/>
      <c r="S18" s="118"/>
      <c r="T18" s="118"/>
      <c r="U18" s="118"/>
      <c r="V18" s="33" t="s">
        <v>98</v>
      </c>
      <c r="W18" s="33" t="s">
        <v>107</v>
      </c>
      <c r="X18" s="33" t="s">
        <v>115</v>
      </c>
      <c r="Y18" s="33" t="s">
        <v>121</v>
      </c>
      <c r="Z18" s="119"/>
      <c r="AA18" s="120"/>
      <c r="AB18" s="5"/>
      <c r="AQ18" s="45"/>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row>
    <row r="19" spans="1:243" ht="15.75" customHeight="1" thickBot="1">
      <c r="A19" s="27"/>
      <c r="B19" s="65" t="s">
        <v>16</v>
      </c>
      <c r="C19" s="65" t="s">
        <v>16</v>
      </c>
      <c r="D19" s="121" t="s">
        <v>31</v>
      </c>
      <c r="E19" s="121" t="s">
        <v>31</v>
      </c>
      <c r="F19" s="121" t="s">
        <v>36</v>
      </c>
      <c r="G19" s="121" t="s">
        <v>31</v>
      </c>
      <c r="H19" s="121" t="s">
        <v>36</v>
      </c>
      <c r="I19" s="121" t="s">
        <v>36</v>
      </c>
      <c r="J19" s="121" t="s">
        <v>31</v>
      </c>
      <c r="K19" s="121" t="s">
        <v>31</v>
      </c>
      <c r="L19" s="121" t="s">
        <v>31</v>
      </c>
      <c r="M19" s="122"/>
      <c r="N19" s="123"/>
      <c r="O19" s="121" t="s">
        <v>31</v>
      </c>
      <c r="P19" s="124"/>
      <c r="Q19" s="125"/>
      <c r="R19" s="125"/>
      <c r="S19" s="125"/>
      <c r="T19" s="125"/>
      <c r="U19" s="125"/>
      <c r="V19" s="121" t="s">
        <v>99</v>
      </c>
      <c r="W19" s="121" t="s">
        <v>108</v>
      </c>
      <c r="X19" s="121" t="s">
        <v>108</v>
      </c>
      <c r="Y19" s="121" t="s">
        <v>108</v>
      </c>
      <c r="Z19" s="119"/>
      <c r="AA19" s="120"/>
      <c r="AB19" s="5"/>
      <c r="AQ19" s="45"/>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4"/>
      <c r="DV19" s="104"/>
      <c r="DW19" s="104"/>
      <c r="DX19" s="104"/>
      <c r="DY19" s="104"/>
      <c r="DZ19" s="104"/>
      <c r="EA19" s="104"/>
      <c r="EB19" s="104"/>
      <c r="EC19" s="104"/>
      <c r="ED19" s="104"/>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row>
    <row r="20" spans="1:243" ht="30" customHeight="1" thickBot="1" thickTop="1">
      <c r="A20" s="27"/>
      <c r="B20" s="196" t="s">
        <v>17</v>
      </c>
      <c r="C20" s="196" t="s">
        <v>27</v>
      </c>
      <c r="D20" s="196" t="s">
        <v>32</v>
      </c>
      <c r="E20" s="196" t="s">
        <v>34</v>
      </c>
      <c r="F20" s="196" t="s">
        <v>37</v>
      </c>
      <c r="G20" s="196" t="s">
        <v>49</v>
      </c>
      <c r="H20" s="196" t="s">
        <v>52</v>
      </c>
      <c r="I20" s="196" t="s">
        <v>56</v>
      </c>
      <c r="J20" s="196" t="s">
        <v>59</v>
      </c>
      <c r="K20" s="196" t="s">
        <v>65</v>
      </c>
      <c r="L20" s="199" t="s">
        <v>69</v>
      </c>
      <c r="M20" s="126"/>
      <c r="N20" s="127"/>
      <c r="O20" s="196" t="s">
        <v>75</v>
      </c>
      <c r="P20" s="197" t="s">
        <v>80</v>
      </c>
      <c r="Q20" s="198"/>
      <c r="R20" s="198"/>
      <c r="S20" s="198"/>
      <c r="T20" s="198"/>
      <c r="U20" s="198"/>
      <c r="V20" s="196"/>
      <c r="W20" s="199"/>
      <c r="X20" s="130"/>
      <c r="Y20" s="131"/>
      <c r="Z20" s="119"/>
      <c r="AA20" s="120"/>
      <c r="AB20" s="5"/>
      <c r="AQ20" s="45"/>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row>
    <row r="21" spans="1:243" ht="33" customHeight="1" thickTop="1">
      <c r="A21" s="27"/>
      <c r="B21" s="194"/>
      <c r="C21" s="194"/>
      <c r="D21" s="194"/>
      <c r="E21" s="194"/>
      <c r="F21" s="194"/>
      <c r="G21" s="174">
        <f>IF(ISBLANK(C21),"",Vindkorreksjon!H21)</f>
      </c>
      <c r="H21" s="174">
        <f aca="true" t="shared" si="2" ref="H21:H32">IF(ISBLANK(C21),"",IF(ISBLANK(IAS),"",IAS+(C21/1000)*1.6*IAS/100))</f>
      </c>
      <c r="I21" s="174">
        <f>IF(ISBLANK(C21),"",Vindkorreksjon!K21)</f>
      </c>
      <c r="J21" s="175">
        <f>IF(ISBLANK(C21),"",Vindkorreksjon!I21)</f>
      </c>
      <c r="K21" s="194"/>
      <c r="L21" s="176"/>
      <c r="M21" s="132"/>
      <c r="N21" s="133"/>
      <c r="O21" s="191">
        <f>IF(C21*D21=0,"",TEXT(J21+K21+L21,"000")&amp;","&amp;FIXED(C21/100,0,TRUE))</f>
      </c>
      <c r="P21" s="348"/>
      <c r="Q21" s="192"/>
      <c r="R21" s="192"/>
      <c r="S21" s="193"/>
      <c r="T21" s="193"/>
      <c r="U21" s="193"/>
      <c r="V21" s="194"/>
      <c r="W21" s="195">
        <f>IF(C21*V21=0,"",IF(ISNUMBER(Vindkorreksjon!N21),Vindkorreksjon!N21/(24*60),""))</f>
      </c>
      <c r="X21" s="189"/>
      <c r="Y21" s="190"/>
      <c r="Z21" s="43"/>
      <c r="AA21" s="25"/>
      <c r="AB21" s="5"/>
      <c r="AQ21" s="45"/>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row>
    <row r="22" spans="1:243" ht="33" customHeight="1">
      <c r="A22" s="27"/>
      <c r="B22" s="136"/>
      <c r="C22" s="136"/>
      <c r="D22" s="136"/>
      <c r="E22" s="136"/>
      <c r="F22" s="136"/>
      <c r="G22" s="137">
        <f>IF(ISBLANK(C22),"",Vindkorreksjon!H22)</f>
      </c>
      <c r="H22" s="137">
        <f t="shared" si="2"/>
      </c>
      <c r="I22" s="137">
        <f>IF(ISBLANK(C22),"",Vindkorreksjon!K22)</f>
      </c>
      <c r="J22" s="137">
        <f>IF(ISBLANK(C22),"",Vindkorreksjon!I22)</f>
      </c>
      <c r="K22" s="136"/>
      <c r="L22" s="136"/>
      <c r="M22" s="132"/>
      <c r="N22" s="133"/>
      <c r="O22" s="342">
        <f aca="true" t="shared" si="3" ref="O22:O32">IF(C22*D22=0,"",TEXT(J22+K22+L22,"000")&amp;","&amp;FIXED(C22/100,0,TRUE))</f>
      </c>
      <c r="P22" s="349"/>
      <c r="Q22" s="309"/>
      <c r="R22" s="309"/>
      <c r="S22" s="310"/>
      <c r="T22" s="310"/>
      <c r="U22" s="310"/>
      <c r="V22" s="136"/>
      <c r="W22" s="138">
        <f>IF(C22*V22=0,"",Vindkorreksjon!N22/(24*60))</f>
      </c>
      <c r="X22" s="139"/>
      <c r="Y22" s="140"/>
      <c r="Z22" s="43"/>
      <c r="AA22" s="25"/>
      <c r="AB22" s="5"/>
      <c r="AQ22" s="45"/>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row>
    <row r="23" spans="1:243" ht="33" customHeight="1">
      <c r="A23" s="27"/>
      <c r="B23" s="141"/>
      <c r="C23" s="141"/>
      <c r="D23" s="141"/>
      <c r="E23" s="141"/>
      <c r="F23" s="141"/>
      <c r="G23" s="142">
        <f>IF(ISBLANK(C23),"",Vindkorreksjon!H23)</f>
      </c>
      <c r="H23" s="142">
        <f t="shared" si="2"/>
      </c>
      <c r="I23" s="142">
        <f>IF(ISBLANK(C23),"",Vindkorreksjon!K23)</f>
      </c>
      <c r="J23" s="142">
        <f>IF(ISBLANK(C23),"",Vindkorreksjon!I23)</f>
      </c>
      <c r="K23" s="141"/>
      <c r="L23" s="141"/>
      <c r="M23" s="132"/>
      <c r="N23" s="133"/>
      <c r="O23" s="343">
        <f t="shared" si="3"/>
      </c>
      <c r="P23" s="350"/>
      <c r="Q23" s="312"/>
      <c r="R23" s="312"/>
      <c r="S23" s="283"/>
      <c r="T23" s="283"/>
      <c r="U23" s="283"/>
      <c r="V23" s="141"/>
      <c r="W23" s="143">
        <f>IF(C23*V23=0,"",Vindkorreksjon!N23/(24*60))</f>
      </c>
      <c r="X23" s="134"/>
      <c r="Y23" s="135"/>
      <c r="Z23" s="43"/>
      <c r="AA23" s="25"/>
      <c r="AB23" s="5"/>
      <c r="AQ23" s="45"/>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row>
    <row r="24" spans="1:243" ht="33" customHeight="1">
      <c r="A24" s="27"/>
      <c r="B24" s="136"/>
      <c r="C24" s="136"/>
      <c r="D24" s="136"/>
      <c r="E24" s="136"/>
      <c r="F24" s="136"/>
      <c r="G24" s="137">
        <f>IF(ISBLANK(C24),"",Vindkorreksjon!H24)</f>
      </c>
      <c r="H24" s="137">
        <f t="shared" si="2"/>
      </c>
      <c r="I24" s="137">
        <f>IF(ISBLANK(C24),"",Vindkorreksjon!K24)</f>
      </c>
      <c r="J24" s="137">
        <f>IF(ISBLANK(C24),"",Vindkorreksjon!I24)</f>
      </c>
      <c r="K24" s="136"/>
      <c r="L24" s="136"/>
      <c r="M24" s="132"/>
      <c r="N24" s="133"/>
      <c r="O24" s="342">
        <f t="shared" si="3"/>
      </c>
      <c r="P24" s="349"/>
      <c r="Q24" s="313"/>
      <c r="R24" s="313"/>
      <c r="S24" s="314"/>
      <c r="T24" s="314"/>
      <c r="U24" s="314"/>
      <c r="V24" s="136"/>
      <c r="W24" s="138">
        <f>IF(C24*V24=0,"",Vindkorreksjon!N24/(24*60))</f>
      </c>
      <c r="X24" s="139"/>
      <c r="Y24" s="140"/>
      <c r="Z24" s="43"/>
      <c r="AA24" s="25"/>
      <c r="AB24" s="5"/>
      <c r="AQ24" s="45"/>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c r="IA24" s="26"/>
      <c r="IB24" s="26"/>
      <c r="IC24" s="26"/>
      <c r="ID24" s="26"/>
      <c r="IE24" s="26"/>
      <c r="IF24" s="26"/>
      <c r="IG24" s="26"/>
      <c r="IH24" s="26"/>
      <c r="II24" s="26"/>
    </row>
    <row r="25" spans="1:243" ht="33" customHeight="1">
      <c r="A25" s="27"/>
      <c r="B25" s="141"/>
      <c r="C25" s="141"/>
      <c r="D25" s="141"/>
      <c r="E25" s="141"/>
      <c r="F25" s="141"/>
      <c r="G25" s="142">
        <f>IF(ISBLANK(C25),"",Vindkorreksjon!H25)</f>
      </c>
      <c r="H25" s="142">
        <f t="shared" si="2"/>
      </c>
      <c r="I25" s="142">
        <f>IF(ISBLANK(C25),"",Vindkorreksjon!K25)</f>
      </c>
      <c r="J25" s="142">
        <f>IF(ISBLANK(C25),"",Vindkorreksjon!I25)</f>
      </c>
      <c r="K25" s="141"/>
      <c r="L25" s="141"/>
      <c r="M25" s="132"/>
      <c r="N25" s="133"/>
      <c r="O25" s="343">
        <f t="shared" si="3"/>
      </c>
      <c r="P25" s="350"/>
      <c r="Q25" s="312"/>
      <c r="R25" s="312"/>
      <c r="S25" s="283"/>
      <c r="T25" s="283"/>
      <c r="U25" s="283"/>
      <c r="V25" s="141"/>
      <c r="W25" s="143">
        <f>IF(C25*V25=0,"",Vindkorreksjon!N25/(24*60))</f>
      </c>
      <c r="X25" s="134"/>
      <c r="Y25" s="135"/>
      <c r="Z25" s="43"/>
      <c r="AA25" s="25"/>
      <c r="AB25" s="5"/>
      <c r="AQ25" s="45"/>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c r="IC25" s="26"/>
      <c r="ID25" s="26"/>
      <c r="IE25" s="26"/>
      <c r="IF25" s="26"/>
      <c r="IG25" s="26"/>
      <c r="IH25" s="26"/>
      <c r="II25" s="26"/>
    </row>
    <row r="26" spans="1:243" ht="33" customHeight="1">
      <c r="A26" s="27"/>
      <c r="B26" s="136"/>
      <c r="C26" s="136"/>
      <c r="D26" s="136"/>
      <c r="E26" s="136"/>
      <c r="F26" s="136"/>
      <c r="G26" s="137">
        <f>IF(ISBLANK(C26),"",Vindkorreksjon!H26)</f>
      </c>
      <c r="H26" s="137">
        <f t="shared" si="2"/>
      </c>
      <c r="I26" s="137">
        <f>IF(ISBLANK(C26),"",Vindkorreksjon!K26)</f>
      </c>
      <c r="J26" s="137">
        <f>IF(ISBLANK(C26),"",Vindkorreksjon!I26)</f>
      </c>
      <c r="K26" s="136"/>
      <c r="L26" s="136"/>
      <c r="M26" s="132"/>
      <c r="N26" s="133"/>
      <c r="O26" s="342">
        <f t="shared" si="3"/>
      </c>
      <c r="P26" s="308"/>
      <c r="Q26" s="313"/>
      <c r="R26" s="313"/>
      <c r="S26" s="314"/>
      <c r="T26" s="314"/>
      <c r="U26" s="314"/>
      <c r="V26" s="136"/>
      <c r="W26" s="138">
        <f>IF(C26*V26=0,"",Vindkorreksjon!N26/(24*60))</f>
      </c>
      <c r="X26" s="139"/>
      <c r="Y26" s="140"/>
      <c r="Z26" s="43"/>
      <c r="AA26" s="25"/>
      <c r="AB26" s="5"/>
      <c r="AQ26" s="45"/>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row>
    <row r="27" spans="1:243" ht="33" customHeight="1">
      <c r="A27" s="27"/>
      <c r="B27" s="141"/>
      <c r="C27" s="141"/>
      <c r="D27" s="141"/>
      <c r="E27" s="141"/>
      <c r="F27" s="141"/>
      <c r="G27" s="142">
        <f>IF(ISBLANK(C27),"",Vindkorreksjon!H27)</f>
      </c>
      <c r="H27" s="142">
        <f t="shared" si="2"/>
      </c>
      <c r="I27" s="142">
        <f>IF(ISBLANK(C27),"",Vindkorreksjon!K27)</f>
      </c>
      <c r="J27" s="142">
        <f>IF(ISBLANK(C27),"",Vindkorreksjon!I27)</f>
      </c>
      <c r="K27" s="141"/>
      <c r="L27" s="141"/>
      <c r="M27" s="132"/>
      <c r="N27" s="133"/>
      <c r="O27" s="343">
        <f t="shared" si="3"/>
      </c>
      <c r="P27" s="311"/>
      <c r="Q27" s="312"/>
      <c r="R27" s="312"/>
      <c r="S27" s="283"/>
      <c r="T27" s="283"/>
      <c r="U27" s="283"/>
      <c r="V27" s="141"/>
      <c r="W27" s="143">
        <f>IF(C27*V27=0,"",Vindkorreksjon!N27/(24*60))</f>
      </c>
      <c r="X27" s="134"/>
      <c r="Y27" s="135"/>
      <c r="Z27" s="43"/>
      <c r="AA27" s="25"/>
      <c r="AB27" s="5"/>
      <c r="AQ27" s="45"/>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row>
    <row r="28" spans="1:243" ht="33" customHeight="1">
      <c r="A28" s="27"/>
      <c r="B28" s="136"/>
      <c r="C28" s="136"/>
      <c r="D28" s="136"/>
      <c r="E28" s="136"/>
      <c r="F28" s="136"/>
      <c r="G28" s="137">
        <f>IF(ISBLANK(C28),"",Vindkorreksjon!H28)</f>
      </c>
      <c r="H28" s="137">
        <f t="shared" si="2"/>
      </c>
      <c r="I28" s="137">
        <f>IF(ISBLANK(C28),"",Vindkorreksjon!K28)</f>
      </c>
      <c r="J28" s="137">
        <f>IF(ISBLANK(C28),"",Vindkorreksjon!I28)</f>
      </c>
      <c r="K28" s="136"/>
      <c r="L28" s="136"/>
      <c r="M28" s="132"/>
      <c r="N28" s="133"/>
      <c r="O28" s="342">
        <f t="shared" si="3"/>
      </c>
      <c r="P28" s="308"/>
      <c r="Q28" s="313"/>
      <c r="R28" s="313"/>
      <c r="S28" s="314"/>
      <c r="T28" s="314"/>
      <c r="U28" s="314"/>
      <c r="V28" s="136"/>
      <c r="W28" s="138">
        <f>IF(C28*V28=0,"",Vindkorreksjon!N28/(24*60))</f>
      </c>
      <c r="X28" s="139"/>
      <c r="Y28" s="140"/>
      <c r="Z28" s="43"/>
      <c r="AA28" s="25"/>
      <c r="AB28" s="5"/>
      <c r="AQ28" s="45"/>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row>
    <row r="29" spans="1:243" ht="33" customHeight="1">
      <c r="A29" s="27"/>
      <c r="B29" s="141"/>
      <c r="C29" s="141"/>
      <c r="D29" s="141"/>
      <c r="E29" s="141"/>
      <c r="F29" s="141"/>
      <c r="G29" s="142">
        <f>IF(ISBLANK(C29),"",Vindkorreksjon!H29)</f>
      </c>
      <c r="H29" s="142">
        <f t="shared" si="2"/>
      </c>
      <c r="I29" s="142">
        <f>IF(ISBLANK(C29),"",Vindkorreksjon!K29)</f>
      </c>
      <c r="J29" s="142">
        <f>IF(ISBLANK(C29),"",Vindkorreksjon!I29)</f>
      </c>
      <c r="K29" s="141"/>
      <c r="L29" s="141"/>
      <c r="M29" s="132"/>
      <c r="N29" s="133"/>
      <c r="O29" s="343">
        <f t="shared" si="3"/>
      </c>
      <c r="P29" s="311"/>
      <c r="Q29" s="312"/>
      <c r="R29" s="312"/>
      <c r="S29" s="283"/>
      <c r="T29" s="283"/>
      <c r="U29" s="283"/>
      <c r="V29" s="141"/>
      <c r="W29" s="143">
        <f>IF(C29*V29=0,"",Vindkorreksjon!N29/(24*60))</f>
      </c>
      <c r="X29" s="134"/>
      <c r="Y29" s="135"/>
      <c r="Z29" s="43"/>
      <c r="AA29" s="25"/>
      <c r="AB29" s="5"/>
      <c r="AQ29" s="45"/>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c r="HM29" s="26"/>
      <c r="HN29" s="26"/>
      <c r="HO29" s="26"/>
      <c r="HP29" s="26"/>
      <c r="HQ29" s="26"/>
      <c r="HR29" s="26"/>
      <c r="HS29" s="26"/>
      <c r="HT29" s="26"/>
      <c r="HU29" s="26"/>
      <c r="HV29" s="26"/>
      <c r="HW29" s="26"/>
      <c r="HX29" s="26"/>
      <c r="HY29" s="26"/>
      <c r="HZ29" s="26"/>
      <c r="IA29" s="26"/>
      <c r="IB29" s="26"/>
      <c r="IC29" s="26"/>
      <c r="ID29" s="26"/>
      <c r="IE29" s="26"/>
      <c r="IF29" s="26"/>
      <c r="IG29" s="26"/>
      <c r="IH29" s="26"/>
      <c r="II29" s="26"/>
    </row>
    <row r="30" spans="1:243" ht="33" customHeight="1">
      <c r="A30" s="27"/>
      <c r="B30" s="136"/>
      <c r="C30" s="136"/>
      <c r="D30" s="136"/>
      <c r="E30" s="136"/>
      <c r="F30" s="136"/>
      <c r="G30" s="137">
        <f>IF(ISBLANK(C30),"",Vindkorreksjon!H30)</f>
      </c>
      <c r="H30" s="137">
        <f t="shared" si="2"/>
      </c>
      <c r="I30" s="137">
        <f>IF(ISBLANK(C30),"",Vindkorreksjon!K30)</f>
      </c>
      <c r="J30" s="137">
        <f>IF(ISBLANK(C30),"",Vindkorreksjon!I30)</f>
      </c>
      <c r="K30" s="136"/>
      <c r="L30" s="136"/>
      <c r="M30" s="132"/>
      <c r="N30" s="133"/>
      <c r="O30" s="342">
        <f t="shared" si="3"/>
      </c>
      <c r="P30" s="308"/>
      <c r="Q30" s="313"/>
      <c r="R30" s="313"/>
      <c r="S30" s="314"/>
      <c r="T30" s="314"/>
      <c r="U30" s="314"/>
      <c r="V30" s="136"/>
      <c r="W30" s="138">
        <f>IF(C30*V30=0,"",Vindkorreksjon!N30/(24*60))</f>
      </c>
      <c r="X30" s="139"/>
      <c r="Y30" s="140"/>
      <c r="Z30" s="43"/>
      <c r="AA30" s="25"/>
      <c r="AB30" s="5"/>
      <c r="AQ30" s="45"/>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c r="FZ30" s="26"/>
      <c r="GA30" s="26"/>
      <c r="GB30" s="26"/>
      <c r="GC30" s="26"/>
      <c r="GD30" s="26"/>
      <c r="GE30" s="26"/>
      <c r="GF30" s="26"/>
      <c r="GG30" s="26"/>
      <c r="GH30" s="26"/>
      <c r="GI30" s="26"/>
      <c r="GJ30" s="26"/>
      <c r="GK30" s="26"/>
      <c r="GL30" s="26"/>
      <c r="GM30" s="26"/>
      <c r="GN30" s="26"/>
      <c r="GO30" s="26"/>
      <c r="GP30" s="26"/>
      <c r="GQ30" s="26"/>
      <c r="GR30" s="26"/>
      <c r="GS30" s="26"/>
      <c r="GT30" s="26"/>
      <c r="GU30" s="26"/>
      <c r="GV30" s="26"/>
      <c r="GW30" s="26"/>
      <c r="GX30" s="26"/>
      <c r="GY30" s="26"/>
      <c r="GZ30" s="26"/>
      <c r="HA30" s="26"/>
      <c r="HB30" s="26"/>
      <c r="HC30" s="26"/>
      <c r="HD30" s="26"/>
      <c r="HE30" s="26"/>
      <c r="HF30" s="26"/>
      <c r="HG30" s="26"/>
      <c r="HH30" s="26"/>
      <c r="HI30" s="26"/>
      <c r="HJ30" s="26"/>
      <c r="HK30" s="26"/>
      <c r="HL30" s="26"/>
      <c r="HM30" s="26"/>
      <c r="HN30" s="26"/>
      <c r="HO30" s="26"/>
      <c r="HP30" s="26"/>
      <c r="HQ30" s="26"/>
      <c r="HR30" s="26"/>
      <c r="HS30" s="26"/>
      <c r="HT30" s="26"/>
      <c r="HU30" s="26"/>
      <c r="HV30" s="26"/>
      <c r="HW30" s="26"/>
      <c r="HX30" s="26"/>
      <c r="HY30" s="26"/>
      <c r="HZ30" s="26"/>
      <c r="IA30" s="26"/>
      <c r="IB30" s="26"/>
      <c r="IC30" s="26"/>
      <c r="ID30" s="26"/>
      <c r="IE30" s="26"/>
      <c r="IF30" s="26"/>
      <c r="IG30" s="26"/>
      <c r="IH30" s="26"/>
      <c r="II30" s="26"/>
    </row>
    <row r="31" spans="1:243" ht="33" customHeight="1">
      <c r="A31" s="27"/>
      <c r="B31" s="141"/>
      <c r="C31" s="141"/>
      <c r="D31" s="141"/>
      <c r="E31" s="141"/>
      <c r="F31" s="141"/>
      <c r="G31" s="142">
        <f>IF(ISBLANK(C31),"",Vindkorreksjon!H31)</f>
      </c>
      <c r="H31" s="142">
        <f t="shared" si="2"/>
      </c>
      <c r="I31" s="142">
        <f>IF(ISBLANK(C31),"",Vindkorreksjon!K31)</f>
      </c>
      <c r="J31" s="142">
        <f>IF(ISBLANK(C31),"",Vindkorreksjon!I31)</f>
      </c>
      <c r="K31" s="141"/>
      <c r="L31" s="141"/>
      <c r="M31" s="132"/>
      <c r="N31" s="133"/>
      <c r="O31" s="343">
        <f t="shared" si="3"/>
      </c>
      <c r="P31" s="311"/>
      <c r="Q31" s="312"/>
      <c r="R31" s="312"/>
      <c r="S31" s="283"/>
      <c r="T31" s="283"/>
      <c r="U31" s="283"/>
      <c r="V31" s="141"/>
      <c r="W31" s="143">
        <f>IF(C31*V31=0,"",Vindkorreksjon!N31/(24*60))</f>
      </c>
      <c r="X31" s="134"/>
      <c r="Y31" s="135"/>
      <c r="Z31" s="43"/>
      <c r="AA31" s="25"/>
      <c r="AB31" s="5"/>
      <c r="AQ31" s="45"/>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row>
    <row r="32" spans="1:243" ht="33" customHeight="1">
      <c r="A32" s="27"/>
      <c r="B32" s="136"/>
      <c r="C32" s="136"/>
      <c r="D32" s="136"/>
      <c r="E32" s="136"/>
      <c r="F32" s="136"/>
      <c r="G32" s="137">
        <f>IF(ISBLANK(C32),"",Vindkorreksjon!H32)</f>
      </c>
      <c r="H32" s="137">
        <f t="shared" si="2"/>
      </c>
      <c r="I32" s="137">
        <f>IF(ISBLANK(C32),"",Vindkorreksjon!K32)</f>
      </c>
      <c r="J32" s="137">
        <f>IF(ISBLANK(C32),"",Vindkorreksjon!I32)</f>
      </c>
      <c r="K32" s="136"/>
      <c r="L32" s="136"/>
      <c r="M32" s="132"/>
      <c r="N32" s="133"/>
      <c r="O32" s="344">
        <f t="shared" si="3"/>
      </c>
      <c r="P32" s="308"/>
      <c r="Q32" s="313"/>
      <c r="R32" s="313"/>
      <c r="S32" s="314"/>
      <c r="T32" s="314"/>
      <c r="U32" s="314"/>
      <c r="V32" s="136"/>
      <c r="W32" s="138">
        <f>IF(C32*V32=0,"",Vindkorreksjon!N32/(24*60))</f>
      </c>
      <c r="X32" s="139"/>
      <c r="Y32" s="140"/>
      <c r="Z32" s="43"/>
      <c r="AA32" s="25"/>
      <c r="AB32" s="5"/>
      <c r="AQ32" s="45"/>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c r="GN32" s="26"/>
      <c r="GO32" s="26"/>
      <c r="GP32" s="26"/>
      <c r="GQ32" s="26"/>
      <c r="GR32" s="26"/>
      <c r="GS32" s="26"/>
      <c r="GT32" s="26"/>
      <c r="GU32" s="26"/>
      <c r="GV32" s="26"/>
      <c r="GW32" s="26"/>
      <c r="GX32" s="26"/>
      <c r="GY32" s="26"/>
      <c r="GZ32" s="26"/>
      <c r="HA32" s="26"/>
      <c r="HB32" s="26"/>
      <c r="HC32" s="26"/>
      <c r="HD32" s="26"/>
      <c r="HE32" s="26"/>
      <c r="HF32" s="26"/>
      <c r="HG32" s="26"/>
      <c r="HH32" s="26"/>
      <c r="HI32" s="26"/>
      <c r="HJ32" s="26"/>
      <c r="HK32" s="26"/>
      <c r="HL32" s="26"/>
      <c r="HM32" s="26"/>
      <c r="HN32" s="26"/>
      <c r="HO32" s="26"/>
      <c r="HP32" s="26"/>
      <c r="HQ32" s="26"/>
      <c r="HR32" s="26"/>
      <c r="HS32" s="26"/>
      <c r="HT32" s="26"/>
      <c r="HU32" s="26"/>
      <c r="HV32" s="26"/>
      <c r="HW32" s="26"/>
      <c r="HX32" s="26"/>
      <c r="HY32" s="26"/>
      <c r="HZ32" s="26"/>
      <c r="IA32" s="26"/>
      <c r="IB32" s="26"/>
      <c r="IC32" s="26"/>
      <c r="ID32" s="26"/>
      <c r="IE32" s="26"/>
      <c r="IF32" s="26"/>
      <c r="IG32" s="26"/>
      <c r="IH32" s="26"/>
      <c r="II32" s="26"/>
    </row>
    <row r="33" spans="1:243" ht="19.5" customHeight="1">
      <c r="A33" s="27"/>
      <c r="B33" s="144"/>
      <c r="C33" s="22"/>
      <c r="D33" s="22"/>
      <c r="E33" s="22"/>
      <c r="F33" s="22"/>
      <c r="G33" s="22"/>
      <c r="H33" s="22"/>
      <c r="I33" s="22"/>
      <c r="J33" s="22"/>
      <c r="K33" s="22"/>
      <c r="L33" s="145" t="s">
        <v>70</v>
      </c>
      <c r="M33" s="52"/>
      <c r="N33" s="53"/>
      <c r="O33" s="146"/>
      <c r="P33" s="146"/>
      <c r="Q33" s="146"/>
      <c r="R33" s="147" t="s">
        <v>86</v>
      </c>
      <c r="S33" s="148" t="s">
        <v>67</v>
      </c>
      <c r="T33" s="149"/>
      <c r="U33" s="150" t="s">
        <v>94</v>
      </c>
      <c r="V33" s="151" t="str">
        <f>IF(SUMPRODUCT(V21:V32)&gt;0,SUM(V21:V32)," ")</f>
        <v> </v>
      </c>
      <c r="W33" s="152" t="str">
        <f>IF(SUMPRODUCT(W21:W32)&gt;0,SUM(W21:W32)," ")</f>
        <v> </v>
      </c>
      <c r="X33" s="153"/>
      <c r="Y33" s="51"/>
      <c r="Z33" s="108"/>
      <c r="AA33" s="25"/>
      <c r="AB33" s="4"/>
      <c r="AC33" s="108"/>
      <c r="AF33" s="26"/>
      <c r="AG33" s="26"/>
      <c r="AH33" s="26"/>
      <c r="AI33" s="26"/>
      <c r="AJ33" s="26"/>
      <c r="AK33" s="26"/>
      <c r="AL33" s="26"/>
      <c r="AM33" s="26"/>
      <c r="AN33" s="26"/>
      <c r="AO33" s="26"/>
      <c r="AP33" s="26"/>
      <c r="AQ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26"/>
      <c r="FK33" s="26"/>
      <c r="FL33" s="26"/>
      <c r="FM33" s="26"/>
      <c r="FN33" s="26"/>
      <c r="FO33" s="26"/>
      <c r="FP33" s="26"/>
      <c r="FQ33" s="26"/>
      <c r="FR33" s="26"/>
      <c r="FS33" s="26"/>
      <c r="FT33" s="26"/>
      <c r="FU33" s="26"/>
      <c r="FV33" s="26"/>
      <c r="FW33" s="26"/>
      <c r="FX33" s="26"/>
      <c r="FY33" s="26"/>
      <c r="FZ33" s="26"/>
      <c r="GA33" s="26"/>
      <c r="GB33" s="26"/>
      <c r="GC33" s="26"/>
      <c r="GD33" s="26"/>
      <c r="GE33" s="26"/>
      <c r="GF33" s="26"/>
      <c r="GG33" s="26"/>
      <c r="GH33" s="26"/>
      <c r="GI33" s="26"/>
      <c r="GJ33" s="26"/>
      <c r="GK33" s="26"/>
      <c r="GL33" s="26"/>
      <c r="GM33" s="26"/>
      <c r="GN33" s="26"/>
      <c r="GO33" s="26"/>
      <c r="GP33" s="26"/>
      <c r="GQ33" s="26"/>
      <c r="GR33" s="26"/>
      <c r="GS33" s="26"/>
      <c r="GT33" s="26"/>
      <c r="GU33" s="26"/>
      <c r="GV33" s="26"/>
      <c r="GW33" s="26"/>
      <c r="GX33" s="26"/>
      <c r="GY33" s="26"/>
      <c r="GZ33" s="26"/>
      <c r="HA33" s="26"/>
      <c r="HB33" s="26"/>
      <c r="HC33" s="26"/>
      <c r="HD33" s="26"/>
      <c r="HE33" s="26"/>
      <c r="HF33" s="26"/>
      <c r="HG33" s="26"/>
      <c r="HH33" s="26"/>
      <c r="HI33" s="26"/>
      <c r="HJ33" s="26"/>
      <c r="HK33" s="26"/>
      <c r="HL33" s="26"/>
      <c r="HM33" s="26"/>
      <c r="HN33" s="26"/>
      <c r="HO33" s="26"/>
      <c r="HP33" s="26"/>
      <c r="HQ33" s="26"/>
      <c r="HR33" s="26"/>
      <c r="HS33" s="26"/>
      <c r="HT33" s="26"/>
      <c r="HU33" s="26"/>
      <c r="HV33" s="26"/>
      <c r="HW33" s="26"/>
      <c r="HX33" s="26"/>
      <c r="HY33" s="26"/>
      <c r="HZ33" s="26"/>
      <c r="IA33" s="26"/>
      <c r="IB33" s="26"/>
      <c r="IC33" s="26"/>
      <c r="ID33" s="26"/>
      <c r="IE33" s="26"/>
      <c r="IF33" s="26"/>
      <c r="IG33" s="26"/>
      <c r="IH33" s="26"/>
      <c r="II33" s="26"/>
    </row>
    <row r="34" spans="1:243" ht="9.75" customHeight="1">
      <c r="A34" s="27"/>
      <c r="B34" s="108"/>
      <c r="C34" s="108"/>
      <c r="D34" s="108"/>
      <c r="E34" s="108"/>
      <c r="F34" s="108"/>
      <c r="G34" s="108"/>
      <c r="H34" s="108"/>
      <c r="I34" s="108"/>
      <c r="J34" s="108"/>
      <c r="K34" s="108"/>
      <c r="L34" s="108"/>
      <c r="M34" s="52"/>
      <c r="N34" s="53"/>
      <c r="O34" s="108"/>
      <c r="P34" s="108"/>
      <c r="Q34" s="108"/>
      <c r="R34" s="154"/>
      <c r="S34" s="108"/>
      <c r="T34" s="108"/>
      <c r="U34" s="108"/>
      <c r="V34" s="73"/>
      <c r="W34" s="73"/>
      <c r="X34" s="108"/>
      <c r="Y34" s="108"/>
      <c r="Z34" s="108"/>
      <c r="AA34" s="25"/>
      <c r="AB34" s="26"/>
      <c r="AC34" s="26"/>
      <c r="AD34" s="26"/>
      <c r="AE34" s="26"/>
      <c r="AF34" s="26"/>
      <c r="AG34" s="26"/>
      <c r="AH34" s="26"/>
      <c r="AI34" s="26"/>
      <c r="AJ34" s="26"/>
      <c r="AK34" s="26"/>
      <c r="AL34" s="26"/>
      <c r="AM34" s="26"/>
      <c r="AN34" s="26"/>
      <c r="AO34" s="26"/>
      <c r="AP34" s="26"/>
      <c r="AQ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c r="FL34" s="26"/>
      <c r="FM34" s="26"/>
      <c r="FN34" s="26"/>
      <c r="FO34" s="26"/>
      <c r="FP34" s="26"/>
      <c r="FQ34" s="26"/>
      <c r="FR34" s="26"/>
      <c r="FS34" s="26"/>
      <c r="FT34" s="26"/>
      <c r="FU34" s="26"/>
      <c r="FV34" s="26"/>
      <c r="FW34" s="26"/>
      <c r="FX34" s="26"/>
      <c r="FY34" s="26"/>
      <c r="FZ34" s="26"/>
      <c r="GA34" s="26"/>
      <c r="GB34" s="26"/>
      <c r="GC34" s="26"/>
      <c r="GD34" s="26"/>
      <c r="GE34" s="26"/>
      <c r="GF34" s="26"/>
      <c r="GG34" s="26"/>
      <c r="GH34" s="26"/>
      <c r="GI34" s="26"/>
      <c r="GJ34" s="26"/>
      <c r="GK34" s="26"/>
      <c r="GL34" s="26"/>
      <c r="GM34" s="26"/>
      <c r="GN34" s="26"/>
      <c r="GO34" s="26"/>
      <c r="GP34" s="26"/>
      <c r="GQ34" s="26"/>
      <c r="GR34" s="26"/>
      <c r="GS34" s="26"/>
      <c r="GT34" s="26"/>
      <c r="GU34" s="26"/>
      <c r="GV34" s="26"/>
      <c r="GW34" s="26"/>
      <c r="GX34" s="26"/>
      <c r="GY34" s="26"/>
      <c r="GZ34" s="26"/>
      <c r="HA34" s="26"/>
      <c r="HB34" s="26"/>
      <c r="HC34" s="26"/>
      <c r="HD34" s="26"/>
      <c r="HE34" s="26"/>
      <c r="HF34" s="26"/>
      <c r="HG34" s="26"/>
      <c r="HH34" s="26"/>
      <c r="HI34" s="26"/>
      <c r="HJ34" s="26"/>
      <c r="HK34" s="26"/>
      <c r="HL34" s="26"/>
      <c r="HM34" s="26"/>
      <c r="HN34" s="26"/>
      <c r="HO34" s="26"/>
      <c r="HP34" s="26"/>
      <c r="HQ34" s="26"/>
      <c r="HR34" s="26"/>
      <c r="HS34" s="26"/>
      <c r="HT34" s="26"/>
      <c r="HU34" s="26"/>
      <c r="HV34" s="26"/>
      <c r="HW34" s="26"/>
      <c r="HX34" s="26"/>
      <c r="HY34" s="26"/>
      <c r="HZ34" s="26"/>
      <c r="IA34" s="26"/>
      <c r="IB34" s="26"/>
      <c r="IC34" s="26"/>
      <c r="ID34" s="26"/>
      <c r="IE34" s="26"/>
      <c r="IF34" s="26"/>
      <c r="IG34" s="26"/>
      <c r="IH34" s="26"/>
      <c r="II34" s="26"/>
    </row>
    <row r="35" spans="1:244" ht="15">
      <c r="A35" s="10"/>
      <c r="B35" s="10"/>
      <c r="C35" s="155"/>
      <c r="D35" s="155"/>
      <c r="E35" s="155"/>
      <c r="F35" s="155"/>
      <c r="G35" s="155"/>
      <c r="H35" s="155"/>
      <c r="I35" s="155"/>
      <c r="J35" s="155"/>
      <c r="K35" s="155"/>
      <c r="L35" s="155"/>
      <c r="M35" s="156"/>
      <c r="N35" s="157"/>
      <c r="O35" s="155"/>
      <c r="P35" s="155"/>
      <c r="Q35" s="155"/>
      <c r="R35" s="155"/>
      <c r="S35" s="155"/>
      <c r="T35" s="155"/>
      <c r="U35" s="155"/>
      <c r="V35" s="155"/>
      <c r="W35" s="155"/>
      <c r="X35" s="155"/>
      <c r="Y35" s="155"/>
      <c r="Z35" s="10"/>
      <c r="AA35" s="108"/>
      <c r="AB35" s="26"/>
      <c r="AC35" s="26"/>
      <c r="AD35" s="26"/>
      <c r="AE35" s="26"/>
      <c r="AF35" s="26"/>
      <c r="AG35" s="26"/>
      <c r="AH35" s="26"/>
      <c r="AI35" s="26"/>
      <c r="AJ35" s="26"/>
      <c r="AK35" s="26"/>
      <c r="AL35" s="26"/>
      <c r="AM35" s="26"/>
      <c r="AN35" s="26"/>
      <c r="AO35" s="26"/>
      <c r="AP35" s="26"/>
      <c r="AQ35" s="26"/>
      <c r="AR35" s="5"/>
      <c r="AS35" s="5"/>
      <c r="AT35" s="5"/>
      <c r="AU35" s="5"/>
      <c r="AV35" s="5"/>
      <c r="AW35" s="5"/>
      <c r="AX35" s="5"/>
      <c r="AY35" s="5"/>
      <c r="AZ35" s="5"/>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c r="GG35" s="26"/>
      <c r="GH35" s="26"/>
      <c r="GI35" s="26"/>
      <c r="GJ35" s="26"/>
      <c r="GK35" s="26"/>
      <c r="GL35" s="26"/>
      <c r="GM35" s="26"/>
      <c r="GN35" s="26"/>
      <c r="GO35" s="26"/>
      <c r="GP35" s="26"/>
      <c r="GQ35" s="26"/>
      <c r="GR35" s="26"/>
      <c r="GS35" s="26"/>
      <c r="GT35" s="26"/>
      <c r="GU35" s="26"/>
      <c r="GV35" s="26"/>
      <c r="GW35" s="26"/>
      <c r="GX35" s="26"/>
      <c r="GY35" s="26"/>
      <c r="GZ35" s="26"/>
      <c r="HA35" s="26"/>
      <c r="HB35" s="26"/>
      <c r="HC35" s="26"/>
      <c r="HD35" s="26"/>
      <c r="HE35" s="26"/>
      <c r="HF35" s="26"/>
      <c r="HG35" s="26"/>
      <c r="HH35" s="26"/>
      <c r="HI35" s="26"/>
      <c r="HJ35" s="26"/>
      <c r="HK35" s="26"/>
      <c r="HL35" s="26"/>
      <c r="HM35" s="26"/>
      <c r="HN35" s="26"/>
      <c r="HO35" s="26"/>
      <c r="HP35" s="26"/>
      <c r="HQ35" s="26"/>
      <c r="HR35" s="26"/>
      <c r="HS35" s="26"/>
      <c r="HT35" s="26"/>
      <c r="HU35" s="26"/>
      <c r="HV35" s="26"/>
      <c r="HW35" s="26"/>
      <c r="HX35" s="26"/>
      <c r="HY35" s="26"/>
      <c r="HZ35" s="26"/>
      <c r="IA35" s="26"/>
      <c r="IB35" s="26"/>
      <c r="IC35" s="26"/>
      <c r="ID35" s="26"/>
      <c r="IE35" s="26"/>
      <c r="IF35" s="26"/>
      <c r="IG35" s="26"/>
      <c r="IH35" s="26"/>
      <c r="II35" s="26"/>
      <c r="IJ35" s="5"/>
    </row>
    <row r="36" spans="1:243" ht="12" customHeight="1">
      <c r="A36" s="6"/>
      <c r="B36" s="158"/>
      <c r="C36" s="159"/>
      <c r="D36" s="159"/>
      <c r="E36" s="159"/>
      <c r="F36" s="160"/>
      <c r="G36" s="159"/>
      <c r="H36" s="159"/>
      <c r="I36" s="159"/>
      <c r="J36" s="159"/>
      <c r="K36" s="159"/>
      <c r="L36" s="159"/>
      <c r="M36" s="161"/>
      <c r="N36" s="162"/>
      <c r="O36" s="159"/>
      <c r="P36" s="159"/>
      <c r="Q36" s="159"/>
      <c r="R36" s="159"/>
      <c r="S36" s="159"/>
      <c r="T36" s="159"/>
      <c r="U36" s="159"/>
      <c r="V36" s="159"/>
      <c r="W36" s="159"/>
      <c r="X36" s="159"/>
      <c r="Y36" s="159"/>
      <c r="Z36" s="155"/>
      <c r="AA36" s="25"/>
      <c r="AB36" s="26"/>
      <c r="AC36" s="26"/>
      <c r="AD36" s="26"/>
      <c r="AE36" s="26"/>
      <c r="AF36" s="26"/>
      <c r="AG36" s="26"/>
      <c r="AH36" s="26"/>
      <c r="AI36" s="26"/>
      <c r="AJ36" s="26"/>
      <c r="AK36" s="26"/>
      <c r="AL36" s="26"/>
      <c r="AM36" s="26"/>
      <c r="AN36" s="26"/>
      <c r="AO36" s="26"/>
      <c r="AP36" s="26"/>
      <c r="AQ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row>
    <row r="37" spans="1:243" ht="19.5" customHeight="1">
      <c r="A37" s="163"/>
      <c r="B37" s="164" t="s">
        <v>18</v>
      </c>
      <c r="C37" s="165"/>
      <c r="D37" s="165"/>
      <c r="E37" s="165"/>
      <c r="F37" s="165"/>
      <c r="G37" s="165"/>
      <c r="H37" s="165"/>
      <c r="I37" s="165"/>
      <c r="J37" s="165"/>
      <c r="K37" s="165"/>
      <c r="L37" s="165"/>
      <c r="M37" s="166"/>
      <c r="N37" s="167"/>
      <c r="O37" s="168" t="str">
        <f>IF(ISBLANK(FLYET)," ","REVERS PLAN  "&amp;D7&amp;"-"&amp;D6)</f>
        <v> </v>
      </c>
      <c r="P37" s="169"/>
      <c r="Q37" s="169"/>
      <c r="R37" s="169"/>
      <c r="S37" s="169"/>
      <c r="T37" s="169"/>
      <c r="U37" s="170"/>
      <c r="V37" s="169"/>
      <c r="W37" s="169"/>
      <c r="X37" s="169"/>
      <c r="Y37" s="169"/>
      <c r="Z37" s="171"/>
      <c r="AA37" s="163"/>
      <c r="AB37" s="3"/>
      <c r="AC37" s="3"/>
      <c r="AD37" s="3"/>
      <c r="AE37" s="3"/>
      <c r="AF37" s="3"/>
      <c r="AG37" s="3"/>
      <c r="AH37" s="3"/>
      <c r="AI37" s="3"/>
      <c r="AJ37" s="3"/>
      <c r="AK37" s="3"/>
      <c r="AL37" s="3"/>
      <c r="AM37" s="3"/>
      <c r="AN37" s="3"/>
      <c r="AO37" s="3"/>
      <c r="AP37" s="3"/>
      <c r="AQ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row>
    <row r="38" spans="1:243" ht="24" customHeight="1">
      <c r="A38" s="27"/>
      <c r="B38" s="172" t="s">
        <v>19</v>
      </c>
      <c r="C38" s="173"/>
      <c r="D38" s="173"/>
      <c r="E38" s="173"/>
      <c r="F38" s="173"/>
      <c r="G38" s="173"/>
      <c r="H38" s="173"/>
      <c r="I38" s="173"/>
      <c r="J38" s="173"/>
      <c r="K38" s="173"/>
      <c r="L38" s="173"/>
      <c r="M38" s="178"/>
      <c r="N38" s="179"/>
      <c r="O38" s="33" t="s">
        <v>76</v>
      </c>
      <c r="P38" s="117" t="s">
        <v>81</v>
      </c>
      <c r="Q38" s="118"/>
      <c r="R38" s="118"/>
      <c r="S38" s="180"/>
      <c r="T38" s="180"/>
      <c r="U38" s="180"/>
      <c r="V38" s="181" t="s">
        <v>98</v>
      </c>
      <c r="W38" s="33" t="s">
        <v>107</v>
      </c>
      <c r="X38" s="33" t="s">
        <v>115</v>
      </c>
      <c r="Y38" s="33" t="s">
        <v>121</v>
      </c>
      <c r="Z38" s="43"/>
      <c r="AA38" s="25"/>
      <c r="AB38" s="26"/>
      <c r="AC38" s="26"/>
      <c r="AD38" s="26"/>
      <c r="AE38" s="26"/>
      <c r="AF38" s="26"/>
      <c r="AG38" s="26"/>
      <c r="AH38" s="26"/>
      <c r="AI38" s="26"/>
      <c r="AJ38" s="26"/>
      <c r="AK38" s="26"/>
      <c r="AL38" s="26"/>
      <c r="AM38" s="26"/>
      <c r="AN38" s="26"/>
      <c r="AO38" s="26"/>
      <c r="AP38" s="26"/>
      <c r="AQ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6"/>
      <c r="GI38" s="26"/>
      <c r="GJ38" s="26"/>
      <c r="GK38" s="26"/>
      <c r="GL38" s="26"/>
      <c r="GM38" s="26"/>
      <c r="GN38" s="26"/>
      <c r="GO38" s="26"/>
      <c r="GP38" s="26"/>
      <c r="GQ38" s="26"/>
      <c r="GR38" s="26"/>
      <c r="GS38" s="26"/>
      <c r="GT38" s="26"/>
      <c r="GU38" s="26"/>
      <c r="GV38" s="26"/>
      <c r="GW38" s="26"/>
      <c r="GX38" s="26"/>
      <c r="GY38" s="26"/>
      <c r="GZ38" s="26"/>
      <c r="HA38" s="26"/>
      <c r="HB38" s="26"/>
      <c r="HC38" s="26"/>
      <c r="HD38" s="26"/>
      <c r="HE38" s="26"/>
      <c r="HF38" s="26"/>
      <c r="HG38" s="26"/>
      <c r="HH38" s="26"/>
      <c r="HI38" s="26"/>
      <c r="HJ38" s="26"/>
      <c r="HK38" s="26"/>
      <c r="HL38" s="26"/>
      <c r="HM38" s="26"/>
      <c r="HN38" s="26"/>
      <c r="HO38" s="26"/>
      <c r="HP38" s="26"/>
      <c r="HQ38" s="26"/>
      <c r="HR38" s="26"/>
      <c r="HS38" s="26"/>
      <c r="HT38" s="26"/>
      <c r="HU38" s="26"/>
      <c r="HV38" s="26"/>
      <c r="HW38" s="26"/>
      <c r="HX38" s="26"/>
      <c r="HY38" s="26"/>
      <c r="HZ38" s="26"/>
      <c r="IA38" s="26"/>
      <c r="IB38" s="26"/>
      <c r="IC38" s="26"/>
      <c r="ID38" s="26"/>
      <c r="IE38" s="26"/>
      <c r="IF38" s="26"/>
      <c r="IG38" s="26"/>
      <c r="IH38" s="26"/>
      <c r="II38" s="26"/>
    </row>
    <row r="39" spans="1:243" ht="24" customHeight="1">
      <c r="A39" s="27"/>
      <c r="B39" s="182"/>
      <c r="C39" s="183"/>
      <c r="D39" s="183"/>
      <c r="E39" s="183"/>
      <c r="F39" s="183"/>
      <c r="G39" s="183"/>
      <c r="H39" s="183"/>
      <c r="I39" s="183"/>
      <c r="J39" s="183"/>
      <c r="K39" s="183"/>
      <c r="L39" s="183"/>
      <c r="M39" s="178"/>
      <c r="N39" s="179"/>
      <c r="O39" s="65" t="s">
        <v>31</v>
      </c>
      <c r="P39" s="128"/>
      <c r="Q39" s="129"/>
      <c r="R39" s="129"/>
      <c r="S39" s="184"/>
      <c r="T39" s="184"/>
      <c r="U39" s="184"/>
      <c r="V39" s="65" t="s">
        <v>100</v>
      </c>
      <c r="W39" s="65" t="s">
        <v>108</v>
      </c>
      <c r="X39" s="65" t="s">
        <v>108</v>
      </c>
      <c r="Y39" s="65" t="s">
        <v>108</v>
      </c>
      <c r="Z39" s="43"/>
      <c r="AA39" s="25"/>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c r="FO39" s="26"/>
      <c r="FP39" s="26"/>
      <c r="FQ39" s="26"/>
      <c r="FR39" s="26"/>
      <c r="FS39" s="26"/>
      <c r="FT39" s="26"/>
      <c r="FU39" s="26"/>
      <c r="FV39" s="26"/>
      <c r="FW39" s="26"/>
      <c r="FX39" s="26"/>
      <c r="FY39" s="26"/>
      <c r="FZ39" s="26"/>
      <c r="GA39" s="26"/>
      <c r="GB39" s="26"/>
      <c r="GC39" s="26"/>
      <c r="GD39" s="26"/>
      <c r="GE39" s="26"/>
      <c r="GF39" s="26"/>
      <c r="GG39" s="26"/>
      <c r="GH39" s="26"/>
      <c r="GI39" s="26"/>
      <c r="GJ39" s="26"/>
      <c r="GK39" s="26"/>
      <c r="GL39" s="26"/>
      <c r="GM39" s="26"/>
      <c r="GN39" s="26"/>
      <c r="GO39" s="26"/>
      <c r="GP39" s="26"/>
      <c r="GQ39" s="26"/>
      <c r="GR39" s="26"/>
      <c r="GS39" s="26"/>
      <c r="GT39" s="26"/>
      <c r="GU39" s="26"/>
      <c r="GV39" s="26"/>
      <c r="GW39" s="26"/>
      <c r="GX39" s="26"/>
      <c r="GY39" s="26"/>
      <c r="GZ39" s="26"/>
      <c r="HA39" s="26"/>
      <c r="HB39" s="26"/>
      <c r="HC39" s="26"/>
      <c r="HD39" s="26"/>
      <c r="HE39" s="26"/>
      <c r="HF39" s="26"/>
      <c r="HG39" s="26"/>
      <c r="HH39" s="26"/>
      <c r="HI39" s="26"/>
      <c r="HJ39" s="26"/>
      <c r="HK39" s="26"/>
      <c r="HL39" s="26"/>
      <c r="HM39" s="26"/>
      <c r="HN39" s="26"/>
      <c r="HO39" s="26"/>
      <c r="HP39" s="26"/>
      <c r="HQ39" s="26"/>
      <c r="HR39" s="26"/>
      <c r="HS39" s="26"/>
      <c r="HT39" s="26"/>
      <c r="HU39" s="26"/>
      <c r="HV39" s="26"/>
      <c r="HW39" s="26"/>
      <c r="HX39" s="26"/>
      <c r="HY39" s="26"/>
      <c r="HZ39" s="26"/>
      <c r="IA39" s="26"/>
      <c r="IB39" s="26"/>
      <c r="IC39" s="26"/>
      <c r="ID39" s="26"/>
      <c r="IE39" s="26"/>
      <c r="IF39" s="26"/>
      <c r="IG39" s="26"/>
      <c r="IH39" s="26"/>
      <c r="II39" s="26"/>
    </row>
    <row r="40" spans="1:243" ht="24" customHeight="1">
      <c r="A40" s="27"/>
      <c r="B40" s="172" t="s">
        <v>20</v>
      </c>
      <c r="C40" s="185"/>
      <c r="D40" s="185"/>
      <c r="E40" s="173"/>
      <c r="F40" s="173"/>
      <c r="G40" s="173"/>
      <c r="H40" s="173"/>
      <c r="I40" s="173"/>
      <c r="J40" s="173"/>
      <c r="K40" s="173"/>
      <c r="L40" s="173"/>
      <c r="M40" s="178"/>
      <c r="N40" s="179"/>
      <c r="O40" s="346">
        <f>IF(C32*D32=0,"",Vindkorreksjon!U32+K32+L32)</f>
      </c>
      <c r="P40" s="288" t="str">
        <f>IF(ISBLANK(P32)," ",P32)</f>
        <v> </v>
      </c>
      <c r="Q40" s="289"/>
      <c r="R40" s="289"/>
      <c r="S40" s="290"/>
      <c r="T40" s="290"/>
      <c r="U40" s="290"/>
      <c r="V40" s="186" t="str">
        <f>IF(ISBLANK(V32)," ",V32)</f>
        <v> </v>
      </c>
      <c r="W40" s="143" t="str">
        <f>IF(ISBLANK(F32)," ",Vindkorreksjon!Z32/(24*60))</f>
        <v> </v>
      </c>
      <c r="X40" s="187"/>
      <c r="Y40" s="188"/>
      <c r="Z40" s="43"/>
      <c r="AA40" s="25"/>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c r="FG40" s="26"/>
      <c r="FH40" s="26"/>
      <c r="FI40" s="26"/>
      <c r="FJ40" s="26"/>
      <c r="FK40" s="26"/>
      <c r="FL40" s="26"/>
      <c r="FM40" s="26"/>
      <c r="FN40" s="26"/>
      <c r="FO40" s="26"/>
      <c r="FP40" s="26"/>
      <c r="FQ40" s="26"/>
      <c r="FR40" s="26"/>
      <c r="FS40" s="26"/>
      <c r="FT40" s="26"/>
      <c r="FU40" s="26"/>
      <c r="FV40" s="26"/>
      <c r="FW40" s="26"/>
      <c r="FX40" s="26"/>
      <c r="FY40" s="26"/>
      <c r="FZ40" s="26"/>
      <c r="GA40" s="26"/>
      <c r="GB40" s="26"/>
      <c r="GC40" s="26"/>
      <c r="GD40" s="26"/>
      <c r="GE40" s="26"/>
      <c r="GF40" s="26"/>
      <c r="GG40" s="26"/>
      <c r="GH40" s="26"/>
      <c r="GI40" s="26"/>
      <c r="GJ40" s="26"/>
      <c r="GK40" s="26"/>
      <c r="GL40" s="26"/>
      <c r="GM40" s="26"/>
      <c r="GN40" s="26"/>
      <c r="GO40" s="26"/>
      <c r="GP40" s="26"/>
      <c r="GQ40" s="26"/>
      <c r="GR40" s="26"/>
      <c r="GS40" s="26"/>
      <c r="GT40" s="26"/>
      <c r="GU40" s="26"/>
      <c r="GV40" s="26"/>
      <c r="GW40" s="26"/>
      <c r="GX40" s="26"/>
      <c r="GY40" s="26"/>
      <c r="GZ40" s="26"/>
      <c r="HA40" s="26"/>
      <c r="HB40" s="26"/>
      <c r="HC40" s="26"/>
      <c r="HD40" s="26"/>
      <c r="HE40" s="26"/>
      <c r="HF40" s="26"/>
      <c r="HG40" s="26"/>
      <c r="HH40" s="26"/>
      <c r="HI40" s="26"/>
      <c r="HJ40" s="26"/>
      <c r="HK40" s="26"/>
      <c r="HL40" s="26"/>
      <c r="HM40" s="26"/>
      <c r="HN40" s="26"/>
      <c r="HO40" s="26"/>
      <c r="HP40" s="26"/>
      <c r="HQ40" s="26"/>
      <c r="HR40" s="26"/>
      <c r="HS40" s="26"/>
      <c r="HT40" s="26"/>
      <c r="HU40" s="26"/>
      <c r="HV40" s="26"/>
      <c r="HW40" s="26"/>
      <c r="HX40" s="26"/>
      <c r="HY40" s="26"/>
      <c r="HZ40" s="26"/>
      <c r="IA40" s="26"/>
      <c r="IB40" s="26"/>
      <c r="IC40" s="26"/>
      <c r="ID40" s="26"/>
      <c r="IE40" s="26"/>
      <c r="IF40" s="26"/>
      <c r="IG40" s="26"/>
      <c r="IH40" s="26"/>
      <c r="II40" s="26"/>
    </row>
    <row r="41" spans="1:243" ht="24" customHeight="1">
      <c r="A41" s="27"/>
      <c r="B41" s="182"/>
      <c r="C41" s="183"/>
      <c r="D41" s="183"/>
      <c r="E41" s="183"/>
      <c r="F41" s="183"/>
      <c r="G41" s="183"/>
      <c r="H41" s="183"/>
      <c r="I41" s="183"/>
      <c r="J41" s="183"/>
      <c r="K41" s="183"/>
      <c r="L41" s="183"/>
      <c r="M41" s="178"/>
      <c r="N41" s="179"/>
      <c r="O41" s="346" t="str">
        <f>IF(C31*D31=0," ",Vindkorreksjon!U31+K31+L31)</f>
        <v> </v>
      </c>
      <c r="P41" s="288" t="str">
        <f>IF(ISBLANK(P31)," ",P31)</f>
        <v> </v>
      </c>
      <c r="Q41" s="289"/>
      <c r="R41" s="289"/>
      <c r="S41" s="290"/>
      <c r="T41" s="290"/>
      <c r="U41" s="290"/>
      <c r="V41" s="186" t="str">
        <f>IF(ISBLANK(V31)," ",V31)</f>
        <v> </v>
      </c>
      <c r="W41" s="143" t="str">
        <f>IF(ISBLANK(F31)," ",Vindkorreksjon!Z31/(24*60))</f>
        <v> </v>
      </c>
      <c r="X41" s="187"/>
      <c r="Y41" s="188"/>
      <c r="Z41" s="43"/>
      <c r="AA41" s="25"/>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26"/>
      <c r="GQ41" s="26"/>
      <c r="GR41" s="26"/>
      <c r="GS41" s="26"/>
      <c r="GT41" s="26"/>
      <c r="GU41" s="26"/>
      <c r="GV41" s="26"/>
      <c r="GW41" s="26"/>
      <c r="GX41" s="26"/>
      <c r="GY41" s="26"/>
      <c r="GZ41" s="26"/>
      <c r="HA41" s="26"/>
      <c r="HB41" s="26"/>
      <c r="HC41" s="26"/>
      <c r="HD41" s="26"/>
      <c r="HE41" s="26"/>
      <c r="HF41" s="26"/>
      <c r="HG41" s="26"/>
      <c r="HH41" s="26"/>
      <c r="HI41" s="26"/>
      <c r="HJ41" s="26"/>
      <c r="HK41" s="26"/>
      <c r="HL41" s="26"/>
      <c r="HM41" s="26"/>
      <c r="HN41" s="26"/>
      <c r="HO41" s="26"/>
      <c r="HP41" s="26"/>
      <c r="HQ41" s="26"/>
      <c r="HR41" s="26"/>
      <c r="HS41" s="26"/>
      <c r="HT41" s="26"/>
      <c r="HU41" s="26"/>
      <c r="HV41" s="26"/>
      <c r="HW41" s="26"/>
      <c r="HX41" s="26"/>
      <c r="HY41" s="26"/>
      <c r="HZ41" s="26"/>
      <c r="IA41" s="26"/>
      <c r="IB41" s="26"/>
      <c r="IC41" s="26"/>
      <c r="ID41" s="26"/>
      <c r="IE41" s="26"/>
      <c r="IF41" s="26"/>
      <c r="IG41" s="26"/>
      <c r="IH41" s="26"/>
      <c r="II41" s="26"/>
    </row>
    <row r="42" spans="1:243" ht="24" customHeight="1">
      <c r="A42" s="27"/>
      <c r="B42" s="172" t="s">
        <v>21</v>
      </c>
      <c r="C42" s="173"/>
      <c r="D42" s="173"/>
      <c r="E42" s="173"/>
      <c r="F42" s="173"/>
      <c r="G42" s="173"/>
      <c r="H42" s="173"/>
      <c r="I42" s="173"/>
      <c r="J42" s="173"/>
      <c r="K42" s="173"/>
      <c r="L42" s="173"/>
      <c r="M42" s="178"/>
      <c r="N42" s="179"/>
      <c r="O42" s="346" t="str">
        <f>IF(C30*D30=0," ",Vindkorreksjon!U30+K30+L30)</f>
        <v> </v>
      </c>
      <c r="P42" s="288" t="str">
        <f>IF(ISBLANK(P30)," ",P30)</f>
        <v> </v>
      </c>
      <c r="Q42" s="289"/>
      <c r="R42" s="289"/>
      <c r="S42" s="290"/>
      <c r="T42" s="290"/>
      <c r="U42" s="290"/>
      <c r="V42" s="186" t="str">
        <f>IF(ISBLANK(V30)," ",V30)</f>
        <v> </v>
      </c>
      <c r="W42" s="143" t="str">
        <f>IF(ISBLANK(F30)," ",Vindkorreksjon!Z30/(24*60))</f>
        <v> </v>
      </c>
      <c r="X42" s="187"/>
      <c r="Y42" s="188"/>
      <c r="Z42" s="43"/>
      <c r="AA42" s="25"/>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26"/>
      <c r="GQ42" s="26"/>
      <c r="GR42" s="26"/>
      <c r="GS42" s="26"/>
      <c r="GT42" s="26"/>
      <c r="GU42" s="26"/>
      <c r="GV42" s="26"/>
      <c r="GW42" s="26"/>
      <c r="GX42" s="26"/>
      <c r="GY42" s="26"/>
      <c r="GZ42" s="26"/>
      <c r="HA42" s="26"/>
      <c r="HB42" s="26"/>
      <c r="HC42" s="26"/>
      <c r="HD42" s="26"/>
      <c r="HE42" s="26"/>
      <c r="HF42" s="26"/>
      <c r="HG42" s="26"/>
      <c r="HH42" s="26"/>
      <c r="HI42" s="26"/>
      <c r="HJ42" s="26"/>
      <c r="HK42" s="26"/>
      <c r="HL42" s="26"/>
      <c r="HM42" s="26"/>
      <c r="HN42" s="26"/>
      <c r="HO42" s="26"/>
      <c r="HP42" s="26"/>
      <c r="HQ42" s="26"/>
      <c r="HR42" s="26"/>
      <c r="HS42" s="26"/>
      <c r="HT42" s="26"/>
      <c r="HU42" s="26"/>
      <c r="HV42" s="26"/>
      <c r="HW42" s="26"/>
      <c r="HX42" s="26"/>
      <c r="HY42" s="26"/>
      <c r="HZ42" s="26"/>
      <c r="IA42" s="26"/>
      <c r="IB42" s="26"/>
      <c r="IC42" s="26"/>
      <c r="ID42" s="26"/>
      <c r="IE42" s="26"/>
      <c r="IF42" s="26"/>
      <c r="IG42" s="26"/>
      <c r="IH42" s="26"/>
      <c r="II42" s="26"/>
    </row>
    <row r="43" spans="1:243" ht="24" customHeight="1">
      <c r="A43" s="27"/>
      <c r="B43" s="182"/>
      <c r="C43" s="183"/>
      <c r="D43" s="183"/>
      <c r="E43" s="183"/>
      <c r="F43" s="183"/>
      <c r="G43" s="183"/>
      <c r="H43" s="183"/>
      <c r="I43" s="183"/>
      <c r="J43" s="183"/>
      <c r="K43" s="183"/>
      <c r="L43" s="183"/>
      <c r="M43" s="178"/>
      <c r="N43" s="179"/>
      <c r="O43" s="346" t="str">
        <f>IF(C29*D29=0," ",Vindkorreksjon!U29+K29+L29)</f>
        <v> </v>
      </c>
      <c r="P43" s="288" t="str">
        <f>IF(ISBLANK(P29)," ",P29)</f>
        <v> </v>
      </c>
      <c r="Q43" s="289"/>
      <c r="R43" s="289"/>
      <c r="S43" s="290"/>
      <c r="T43" s="290"/>
      <c r="U43" s="290"/>
      <c r="V43" s="186" t="str">
        <f>IF(ISBLANK(V29)," ",V29)</f>
        <v> </v>
      </c>
      <c r="W43" s="143" t="str">
        <f>IF(ISBLANK(F29)," ",Vindkorreksjon!Z29/(24*60))</f>
        <v> </v>
      </c>
      <c r="X43" s="187"/>
      <c r="Y43" s="188"/>
      <c r="Z43" s="43"/>
      <c r="AA43" s="25"/>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c r="FG43" s="26"/>
      <c r="FH43" s="26"/>
      <c r="FI43" s="26"/>
      <c r="FJ43" s="26"/>
      <c r="FK43" s="26"/>
      <c r="FL43" s="26"/>
      <c r="FM43" s="26"/>
      <c r="FN43" s="26"/>
      <c r="FO43" s="26"/>
      <c r="FP43" s="26"/>
      <c r="FQ43" s="26"/>
      <c r="FR43" s="26"/>
      <c r="FS43" s="26"/>
      <c r="FT43" s="26"/>
      <c r="FU43" s="26"/>
      <c r="FV43" s="26"/>
      <c r="FW43" s="26"/>
      <c r="FX43" s="26"/>
      <c r="FY43" s="26"/>
      <c r="FZ43" s="26"/>
      <c r="GA43" s="26"/>
      <c r="GB43" s="26"/>
      <c r="GC43" s="26"/>
      <c r="GD43" s="26"/>
      <c r="GE43" s="26"/>
      <c r="GF43" s="26"/>
      <c r="GG43" s="26"/>
      <c r="GH43" s="26"/>
      <c r="GI43" s="26"/>
      <c r="GJ43" s="26"/>
      <c r="GK43" s="26"/>
      <c r="GL43" s="26"/>
      <c r="GM43" s="26"/>
      <c r="GN43" s="26"/>
      <c r="GO43" s="26"/>
      <c r="GP43" s="26"/>
      <c r="GQ43" s="26"/>
      <c r="GR43" s="26"/>
      <c r="GS43" s="26"/>
      <c r="GT43" s="26"/>
      <c r="GU43" s="26"/>
      <c r="GV43" s="26"/>
      <c r="GW43" s="26"/>
      <c r="GX43" s="26"/>
      <c r="GY43" s="26"/>
      <c r="GZ43" s="26"/>
      <c r="HA43" s="26"/>
      <c r="HB43" s="26"/>
      <c r="HC43" s="26"/>
      <c r="HD43" s="26"/>
      <c r="HE43" s="26"/>
      <c r="HF43" s="26"/>
      <c r="HG43" s="26"/>
      <c r="HH43" s="26"/>
      <c r="HI43" s="26"/>
      <c r="HJ43" s="26"/>
      <c r="HK43" s="26"/>
      <c r="HL43" s="26"/>
      <c r="HM43" s="26"/>
      <c r="HN43" s="26"/>
      <c r="HO43" s="26"/>
      <c r="HP43" s="26"/>
      <c r="HQ43" s="26"/>
      <c r="HR43" s="26"/>
      <c r="HS43" s="26"/>
      <c r="HT43" s="26"/>
      <c r="HU43" s="26"/>
      <c r="HV43" s="26"/>
      <c r="HW43" s="26"/>
      <c r="HX43" s="26"/>
      <c r="HY43" s="26"/>
      <c r="HZ43" s="26"/>
      <c r="IA43" s="26"/>
      <c r="IB43" s="26"/>
      <c r="IC43" s="26"/>
      <c r="ID43" s="26"/>
      <c r="IE43" s="26"/>
      <c r="IF43" s="26"/>
      <c r="IG43" s="26"/>
      <c r="IH43" s="26"/>
      <c r="II43" s="26"/>
    </row>
    <row r="44" spans="1:243" ht="24" customHeight="1">
      <c r="A44" s="27"/>
      <c r="B44" s="172" t="s">
        <v>22</v>
      </c>
      <c r="C44" s="185"/>
      <c r="D44" s="185"/>
      <c r="E44" s="173"/>
      <c r="F44" s="173"/>
      <c r="G44" s="173"/>
      <c r="H44" s="173"/>
      <c r="I44" s="173"/>
      <c r="J44" s="173"/>
      <c r="K44" s="173"/>
      <c r="L44" s="173"/>
      <c r="M44" s="178"/>
      <c r="N44" s="179"/>
      <c r="O44" s="346" t="str">
        <f>IF(C28*D28=0," ",Vindkorreksjon!U28+K28+L28)</f>
        <v> </v>
      </c>
      <c r="P44" s="288" t="str">
        <f>IF(ISBLANK(P28)," ",P28)</f>
        <v> </v>
      </c>
      <c r="Q44" s="289"/>
      <c r="R44" s="289"/>
      <c r="S44" s="290"/>
      <c r="T44" s="290"/>
      <c r="U44" s="290"/>
      <c r="V44" s="186" t="str">
        <f>IF(ISBLANK(V28)," ",V28)</f>
        <v> </v>
      </c>
      <c r="W44" s="143" t="str">
        <f>IF(ISBLANK(F28)," ",Vindkorreksjon!Z28/(24*60))</f>
        <v> </v>
      </c>
      <c r="X44" s="187"/>
      <c r="Y44" s="188"/>
      <c r="Z44" s="43"/>
      <c r="AA44" s="25"/>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c r="FL44" s="26"/>
      <c r="FM44" s="26"/>
      <c r="FN44" s="26"/>
      <c r="FO44" s="26"/>
      <c r="FP44" s="26"/>
      <c r="FQ44" s="26"/>
      <c r="FR44" s="26"/>
      <c r="FS44" s="26"/>
      <c r="FT44" s="26"/>
      <c r="FU44" s="26"/>
      <c r="FV44" s="26"/>
      <c r="FW44" s="26"/>
      <c r="FX44" s="26"/>
      <c r="FY44" s="26"/>
      <c r="FZ44" s="26"/>
      <c r="GA44" s="26"/>
      <c r="GB44" s="26"/>
      <c r="GC44" s="26"/>
      <c r="GD44" s="26"/>
      <c r="GE44" s="26"/>
      <c r="GF44" s="26"/>
      <c r="GG44" s="26"/>
      <c r="GH44" s="26"/>
      <c r="GI44" s="26"/>
      <c r="GJ44" s="26"/>
      <c r="GK44" s="26"/>
      <c r="GL44" s="26"/>
      <c r="GM44" s="26"/>
      <c r="GN44" s="26"/>
      <c r="GO44" s="26"/>
      <c r="GP44" s="26"/>
      <c r="GQ44" s="26"/>
      <c r="GR44" s="26"/>
      <c r="GS44" s="26"/>
      <c r="GT44" s="26"/>
      <c r="GU44" s="26"/>
      <c r="GV44" s="26"/>
      <c r="GW44" s="26"/>
      <c r="GX44" s="26"/>
      <c r="GY44" s="26"/>
      <c r="GZ44" s="26"/>
      <c r="HA44" s="26"/>
      <c r="HB44" s="26"/>
      <c r="HC44" s="26"/>
      <c r="HD44" s="26"/>
      <c r="HE44" s="26"/>
      <c r="HF44" s="26"/>
      <c r="HG44" s="26"/>
      <c r="HH44" s="26"/>
      <c r="HI44" s="26"/>
      <c r="HJ44" s="26"/>
      <c r="HK44" s="26"/>
      <c r="HL44" s="26"/>
      <c r="HM44" s="26"/>
      <c r="HN44" s="26"/>
      <c r="HO44" s="26"/>
      <c r="HP44" s="26"/>
      <c r="HQ44" s="26"/>
      <c r="HR44" s="26"/>
      <c r="HS44" s="26"/>
      <c r="HT44" s="26"/>
      <c r="HU44" s="26"/>
      <c r="HV44" s="26"/>
      <c r="HW44" s="26"/>
      <c r="HX44" s="26"/>
      <c r="HY44" s="26"/>
      <c r="HZ44" s="26"/>
      <c r="IA44" s="26"/>
      <c r="IB44" s="26"/>
      <c r="IC44" s="26"/>
      <c r="ID44" s="26"/>
      <c r="IE44" s="26"/>
      <c r="IF44" s="26"/>
      <c r="IG44" s="26"/>
      <c r="IH44" s="26"/>
      <c r="II44" s="26"/>
    </row>
    <row r="45" spans="1:243" ht="24" customHeight="1">
      <c r="A45" s="27"/>
      <c r="B45" s="182"/>
      <c r="C45" s="183"/>
      <c r="D45" s="183"/>
      <c r="E45" s="183"/>
      <c r="F45" s="183"/>
      <c r="G45" s="183"/>
      <c r="H45" s="183"/>
      <c r="I45" s="183"/>
      <c r="J45" s="183"/>
      <c r="K45" s="183"/>
      <c r="L45" s="183"/>
      <c r="M45" s="178"/>
      <c r="N45" s="179"/>
      <c r="O45" s="346" t="str">
        <f>IF(C27*D27=0," ",Vindkorreksjon!U27+K27+L27)</f>
        <v> </v>
      </c>
      <c r="P45" s="288" t="str">
        <f>IF(ISBLANK(P27)," ",P27)</f>
        <v> </v>
      </c>
      <c r="Q45" s="289"/>
      <c r="R45" s="289"/>
      <c r="S45" s="290"/>
      <c r="T45" s="290"/>
      <c r="U45" s="290"/>
      <c r="V45" s="186" t="str">
        <f>IF(ISBLANK(V27)," ",V27)</f>
        <v> </v>
      </c>
      <c r="W45" s="143" t="str">
        <f>IF(ISBLANK(F27)," ",Vindkorreksjon!Z27/(24*60))</f>
        <v> </v>
      </c>
      <c r="X45" s="187"/>
      <c r="Y45" s="188"/>
      <c r="Z45" s="43"/>
      <c r="AA45" s="25"/>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c r="FG45" s="26"/>
      <c r="FH45" s="26"/>
      <c r="FI45" s="26"/>
      <c r="FJ45" s="26"/>
      <c r="FK45" s="26"/>
      <c r="FL45" s="26"/>
      <c r="FM45" s="26"/>
      <c r="FN45" s="26"/>
      <c r="FO45" s="26"/>
      <c r="FP45" s="26"/>
      <c r="FQ45" s="26"/>
      <c r="FR45" s="26"/>
      <c r="FS45" s="26"/>
      <c r="FT45" s="26"/>
      <c r="FU45" s="26"/>
      <c r="FV45" s="26"/>
      <c r="FW45" s="26"/>
      <c r="FX45" s="26"/>
      <c r="FY45" s="26"/>
      <c r="FZ45" s="26"/>
      <c r="GA45" s="26"/>
      <c r="GB45" s="26"/>
      <c r="GC45" s="26"/>
      <c r="GD45" s="26"/>
      <c r="GE45" s="26"/>
      <c r="GF45" s="26"/>
      <c r="GG45" s="26"/>
      <c r="GH45" s="26"/>
      <c r="GI45" s="26"/>
      <c r="GJ45" s="26"/>
      <c r="GK45" s="26"/>
      <c r="GL45" s="26"/>
      <c r="GM45" s="26"/>
      <c r="GN45" s="26"/>
      <c r="GO45" s="26"/>
      <c r="GP45" s="26"/>
      <c r="GQ45" s="26"/>
      <c r="GR45" s="26"/>
      <c r="GS45" s="26"/>
      <c r="GT45" s="26"/>
      <c r="GU45" s="26"/>
      <c r="GV45" s="26"/>
      <c r="GW45" s="26"/>
      <c r="GX45" s="26"/>
      <c r="GY45" s="26"/>
      <c r="GZ45" s="26"/>
      <c r="HA45" s="26"/>
      <c r="HB45" s="26"/>
      <c r="HC45" s="26"/>
      <c r="HD45" s="26"/>
      <c r="HE45" s="26"/>
      <c r="HF45" s="26"/>
      <c r="HG45" s="26"/>
      <c r="HH45" s="26"/>
      <c r="HI45" s="26"/>
      <c r="HJ45" s="26"/>
      <c r="HK45" s="26"/>
      <c r="HL45" s="26"/>
      <c r="HM45" s="26"/>
      <c r="HN45" s="26"/>
      <c r="HO45" s="26"/>
      <c r="HP45" s="26"/>
      <c r="HQ45" s="26"/>
      <c r="HR45" s="26"/>
      <c r="HS45" s="26"/>
      <c r="HT45" s="26"/>
      <c r="HU45" s="26"/>
      <c r="HV45" s="26"/>
      <c r="HW45" s="26"/>
      <c r="HX45" s="26"/>
      <c r="HY45" s="26"/>
      <c r="HZ45" s="26"/>
      <c r="IA45" s="26"/>
      <c r="IB45" s="26"/>
      <c r="IC45" s="26"/>
      <c r="ID45" s="26"/>
      <c r="IE45" s="26"/>
      <c r="IF45" s="26"/>
      <c r="IG45" s="26"/>
      <c r="IH45" s="26"/>
      <c r="II45" s="26"/>
    </row>
    <row r="46" spans="1:243" ht="24" customHeight="1">
      <c r="A46" s="27"/>
      <c r="B46" s="172" t="s">
        <v>23</v>
      </c>
      <c r="C46" s="185"/>
      <c r="D46" s="185"/>
      <c r="E46" s="185"/>
      <c r="F46" s="185"/>
      <c r="G46" s="185"/>
      <c r="H46" s="185"/>
      <c r="I46" s="185"/>
      <c r="J46" s="185"/>
      <c r="K46" s="185"/>
      <c r="L46" s="185"/>
      <c r="M46" s="178"/>
      <c r="N46" s="179"/>
      <c r="O46" s="347" t="str">
        <f>IF(C26*D26=0," ",Vindkorreksjon!U26+K26+L26)</f>
        <v> </v>
      </c>
      <c r="P46" s="288" t="str">
        <f>IF(ISBLANK(P26)," ",P26)</f>
        <v> </v>
      </c>
      <c r="Q46" s="289"/>
      <c r="R46" s="289"/>
      <c r="S46" s="290"/>
      <c r="T46" s="290"/>
      <c r="U46" s="290"/>
      <c r="V46" s="186" t="str">
        <f>IF(ISBLANK(V26)," ",V26)</f>
        <v> </v>
      </c>
      <c r="W46" s="143" t="str">
        <f>IF(ISBLANK(F26)," ",Vindkorreksjon!Z26/(24*60))</f>
        <v> </v>
      </c>
      <c r="X46" s="187"/>
      <c r="Y46" s="188"/>
      <c r="Z46" s="43"/>
      <c r="AA46" s="25"/>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c r="FG46" s="26"/>
      <c r="FH46" s="26"/>
      <c r="FI46" s="26"/>
      <c r="FJ46" s="26"/>
      <c r="FK46" s="26"/>
      <c r="FL46" s="26"/>
      <c r="FM46" s="26"/>
      <c r="FN46" s="26"/>
      <c r="FO46" s="26"/>
      <c r="FP46" s="26"/>
      <c r="FQ46" s="26"/>
      <c r="FR46" s="26"/>
      <c r="FS46" s="26"/>
      <c r="FT46" s="26"/>
      <c r="FU46" s="26"/>
      <c r="FV46" s="26"/>
      <c r="FW46" s="26"/>
      <c r="FX46" s="26"/>
      <c r="FY46" s="26"/>
      <c r="FZ46" s="26"/>
      <c r="GA46" s="26"/>
      <c r="GB46" s="26"/>
      <c r="GC46" s="26"/>
      <c r="GD46" s="26"/>
      <c r="GE46" s="26"/>
      <c r="GF46" s="26"/>
      <c r="GG46" s="26"/>
      <c r="GH46" s="26"/>
      <c r="GI46" s="26"/>
      <c r="GJ46" s="26"/>
      <c r="GK46" s="26"/>
      <c r="GL46" s="26"/>
      <c r="GM46" s="26"/>
      <c r="GN46" s="26"/>
      <c r="GO46" s="26"/>
      <c r="GP46" s="26"/>
      <c r="GQ46" s="26"/>
      <c r="GR46" s="26"/>
      <c r="GS46" s="26"/>
      <c r="GT46" s="26"/>
      <c r="GU46" s="26"/>
      <c r="GV46" s="26"/>
      <c r="GW46" s="26"/>
      <c r="GX46" s="26"/>
      <c r="GY46" s="26"/>
      <c r="GZ46" s="26"/>
      <c r="HA46" s="26"/>
      <c r="HB46" s="26"/>
      <c r="HC46" s="26"/>
      <c r="HD46" s="26"/>
      <c r="HE46" s="26"/>
      <c r="HF46" s="26"/>
      <c r="HG46" s="26"/>
      <c r="HH46" s="26"/>
      <c r="HI46" s="26"/>
      <c r="HJ46" s="26"/>
      <c r="HK46" s="26"/>
      <c r="HL46" s="26"/>
      <c r="HM46" s="26"/>
      <c r="HN46" s="26"/>
      <c r="HO46" s="26"/>
      <c r="HP46" s="26"/>
      <c r="HQ46" s="26"/>
      <c r="HR46" s="26"/>
      <c r="HS46" s="26"/>
      <c r="HT46" s="26"/>
      <c r="HU46" s="26"/>
      <c r="HV46" s="26"/>
      <c r="HW46" s="26"/>
      <c r="HX46" s="26"/>
      <c r="HY46" s="26"/>
      <c r="HZ46" s="26"/>
      <c r="IA46" s="26"/>
      <c r="IB46" s="26"/>
      <c r="IC46" s="26"/>
      <c r="ID46" s="26"/>
      <c r="IE46" s="26"/>
      <c r="IF46" s="26"/>
      <c r="IG46" s="26"/>
      <c r="IH46" s="26"/>
      <c r="II46" s="26"/>
    </row>
    <row r="47" spans="1:243" ht="24" customHeight="1">
      <c r="A47" s="27"/>
      <c r="B47" s="182"/>
      <c r="C47" s="200"/>
      <c r="D47" s="200"/>
      <c r="E47" s="200"/>
      <c r="F47" s="200"/>
      <c r="G47" s="200"/>
      <c r="H47" s="200"/>
      <c r="I47" s="200"/>
      <c r="J47" s="200"/>
      <c r="K47" s="200"/>
      <c r="L47" s="200"/>
      <c r="M47" s="178"/>
      <c r="N47" s="179"/>
      <c r="O47" s="347" t="str">
        <f>IF(C25*D25=0," ",Vindkorreksjon!U25+K25+L25)</f>
        <v> </v>
      </c>
      <c r="P47" s="288" t="str">
        <f>IF(ISBLANK(P25)," ",P25)</f>
        <v> </v>
      </c>
      <c r="Q47" s="289"/>
      <c r="R47" s="289"/>
      <c r="S47" s="290"/>
      <c r="T47" s="290"/>
      <c r="U47" s="290"/>
      <c r="V47" s="186" t="str">
        <f>IF(ISBLANK(V25)," ",V25)</f>
        <v> </v>
      </c>
      <c r="W47" s="143" t="str">
        <f>IF(ISBLANK(F25)," ",Vindkorreksjon!Z25/(24*60))</f>
        <v> </v>
      </c>
      <c r="X47" s="187"/>
      <c r="Y47" s="188"/>
      <c r="Z47" s="43"/>
      <c r="AA47" s="25"/>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c r="FG47" s="26"/>
      <c r="FH47" s="26"/>
      <c r="FI47" s="26"/>
      <c r="FJ47" s="26"/>
      <c r="FK47" s="26"/>
      <c r="FL47" s="26"/>
      <c r="FM47" s="26"/>
      <c r="FN47" s="26"/>
      <c r="FO47" s="26"/>
      <c r="FP47" s="26"/>
      <c r="FQ47" s="26"/>
      <c r="FR47" s="26"/>
      <c r="FS47" s="26"/>
      <c r="FT47" s="26"/>
      <c r="FU47" s="26"/>
      <c r="FV47" s="26"/>
      <c r="FW47" s="26"/>
      <c r="FX47" s="26"/>
      <c r="FY47" s="26"/>
      <c r="FZ47" s="26"/>
      <c r="GA47" s="26"/>
      <c r="GB47" s="26"/>
      <c r="GC47" s="26"/>
      <c r="GD47" s="26"/>
      <c r="GE47" s="26"/>
      <c r="GF47" s="26"/>
      <c r="GG47" s="26"/>
      <c r="GH47" s="26"/>
      <c r="GI47" s="26"/>
      <c r="GJ47" s="26"/>
      <c r="GK47" s="26"/>
      <c r="GL47" s="26"/>
      <c r="GM47" s="26"/>
      <c r="GN47" s="26"/>
      <c r="GO47" s="26"/>
      <c r="GP47" s="26"/>
      <c r="GQ47" s="26"/>
      <c r="GR47" s="26"/>
      <c r="GS47" s="26"/>
      <c r="GT47" s="26"/>
      <c r="GU47" s="26"/>
      <c r="GV47" s="26"/>
      <c r="GW47" s="26"/>
      <c r="GX47" s="26"/>
      <c r="GY47" s="26"/>
      <c r="GZ47" s="26"/>
      <c r="HA47" s="26"/>
      <c r="HB47" s="26"/>
      <c r="HC47" s="26"/>
      <c r="HD47" s="26"/>
      <c r="HE47" s="26"/>
      <c r="HF47" s="26"/>
      <c r="HG47" s="26"/>
      <c r="HH47" s="26"/>
      <c r="HI47" s="26"/>
      <c r="HJ47" s="26"/>
      <c r="HK47" s="26"/>
      <c r="HL47" s="26"/>
      <c r="HM47" s="26"/>
      <c r="HN47" s="26"/>
      <c r="HO47" s="26"/>
      <c r="HP47" s="26"/>
      <c r="HQ47" s="26"/>
      <c r="HR47" s="26"/>
      <c r="HS47" s="26"/>
      <c r="HT47" s="26"/>
      <c r="HU47" s="26"/>
      <c r="HV47" s="26"/>
      <c r="HW47" s="26"/>
      <c r="HX47" s="26"/>
      <c r="HY47" s="26"/>
      <c r="HZ47" s="26"/>
      <c r="IA47" s="26"/>
      <c r="IB47" s="26"/>
      <c r="IC47" s="26"/>
      <c r="ID47" s="26"/>
      <c r="IE47" s="26"/>
      <c r="IF47" s="26"/>
      <c r="IG47" s="26"/>
      <c r="IH47" s="26"/>
      <c r="II47" s="26"/>
    </row>
    <row r="48" spans="1:243" ht="24" customHeight="1">
      <c r="A48" s="27"/>
      <c r="B48" s="172" t="s">
        <v>24</v>
      </c>
      <c r="C48" s="173"/>
      <c r="D48" s="173"/>
      <c r="E48" s="173"/>
      <c r="F48" s="173"/>
      <c r="G48" s="173"/>
      <c r="H48" s="173"/>
      <c r="I48" s="173"/>
      <c r="J48" s="173"/>
      <c r="K48" s="173"/>
      <c r="L48" s="173"/>
      <c r="M48" s="178"/>
      <c r="N48" s="179"/>
      <c r="O48" s="347" t="str">
        <f>IF(C24*D24=0," ",Vindkorreksjon!U24+K24+L24)</f>
        <v> </v>
      </c>
      <c r="P48" s="288" t="str">
        <f>IF(ISBLANK(P24)," ",P24)</f>
        <v> </v>
      </c>
      <c r="Q48" s="289"/>
      <c r="R48" s="289"/>
      <c r="S48" s="290"/>
      <c r="T48" s="290"/>
      <c r="U48" s="290"/>
      <c r="V48" s="186" t="str">
        <f>IF(ISBLANK(V24)," ",V24)</f>
        <v> </v>
      </c>
      <c r="W48" s="143" t="str">
        <f>IF(ISBLANK(F24)," ",Vindkorreksjon!Z24/(24*60))</f>
        <v> </v>
      </c>
      <c r="X48" s="187"/>
      <c r="Y48" s="188"/>
      <c r="Z48" s="43"/>
      <c r="AA48" s="25"/>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c r="FI48" s="26"/>
      <c r="FJ48" s="26"/>
      <c r="FK48" s="26"/>
      <c r="FL48" s="26"/>
      <c r="FM48" s="26"/>
      <c r="FN48" s="26"/>
      <c r="FO48" s="26"/>
      <c r="FP48" s="26"/>
      <c r="FQ48" s="26"/>
      <c r="FR48" s="26"/>
      <c r="FS48" s="26"/>
      <c r="FT48" s="26"/>
      <c r="FU48" s="26"/>
      <c r="FV48" s="26"/>
      <c r="FW48" s="26"/>
      <c r="FX48" s="26"/>
      <c r="FY48" s="26"/>
      <c r="FZ48" s="26"/>
      <c r="GA48" s="26"/>
      <c r="GB48" s="26"/>
      <c r="GC48" s="26"/>
      <c r="GD48" s="26"/>
      <c r="GE48" s="26"/>
      <c r="GF48" s="26"/>
      <c r="GG48" s="26"/>
      <c r="GH48" s="26"/>
      <c r="GI48" s="26"/>
      <c r="GJ48" s="26"/>
      <c r="GK48" s="26"/>
      <c r="GL48" s="26"/>
      <c r="GM48" s="26"/>
      <c r="GN48" s="26"/>
      <c r="GO48" s="26"/>
      <c r="GP48" s="26"/>
      <c r="GQ48" s="26"/>
      <c r="GR48" s="26"/>
      <c r="GS48" s="26"/>
      <c r="GT48" s="26"/>
      <c r="GU48" s="26"/>
      <c r="GV48" s="26"/>
      <c r="GW48" s="26"/>
      <c r="GX48" s="26"/>
      <c r="GY48" s="26"/>
      <c r="GZ48" s="26"/>
      <c r="HA48" s="26"/>
      <c r="HB48" s="26"/>
      <c r="HC48" s="26"/>
      <c r="HD48" s="26"/>
      <c r="HE48" s="26"/>
      <c r="HF48" s="26"/>
      <c r="HG48" s="26"/>
      <c r="HH48" s="26"/>
      <c r="HI48" s="26"/>
      <c r="HJ48" s="26"/>
      <c r="HK48" s="26"/>
      <c r="HL48" s="26"/>
      <c r="HM48" s="26"/>
      <c r="HN48" s="26"/>
      <c r="HO48" s="26"/>
      <c r="HP48" s="26"/>
      <c r="HQ48" s="26"/>
      <c r="HR48" s="26"/>
      <c r="HS48" s="26"/>
      <c r="HT48" s="26"/>
      <c r="HU48" s="26"/>
      <c r="HV48" s="26"/>
      <c r="HW48" s="26"/>
      <c r="HX48" s="26"/>
      <c r="HY48" s="26"/>
      <c r="HZ48" s="26"/>
      <c r="IA48" s="26"/>
      <c r="IB48" s="26"/>
      <c r="IC48" s="26"/>
      <c r="ID48" s="26"/>
      <c r="IE48" s="26"/>
      <c r="IF48" s="26"/>
      <c r="IG48" s="26"/>
      <c r="IH48" s="26"/>
      <c r="II48" s="26"/>
    </row>
    <row r="49" spans="1:243" ht="24" customHeight="1">
      <c r="A49" s="27"/>
      <c r="B49" s="182"/>
      <c r="C49" s="183"/>
      <c r="D49" s="183"/>
      <c r="E49" s="183"/>
      <c r="F49" s="183"/>
      <c r="G49" s="183"/>
      <c r="H49" s="183"/>
      <c r="I49" s="183"/>
      <c r="J49" s="183"/>
      <c r="K49" s="183"/>
      <c r="L49" s="183"/>
      <c r="M49" s="178"/>
      <c r="N49" s="179"/>
      <c r="O49" s="347" t="str">
        <f>IF(C23*D23=0," ",Vindkorreksjon!U23+K23+L23)</f>
        <v> </v>
      </c>
      <c r="P49" s="288" t="str">
        <f>IF(ISBLANK(P23)," ",P23)</f>
        <v> </v>
      </c>
      <c r="Q49" s="289"/>
      <c r="R49" s="289"/>
      <c r="S49" s="290"/>
      <c r="T49" s="290"/>
      <c r="U49" s="290"/>
      <c r="V49" s="186" t="str">
        <f>IF(ISBLANK(V23)," ",V23)</f>
        <v> </v>
      </c>
      <c r="W49" s="143" t="str">
        <f>IF(ISBLANK(F23)," ",Vindkorreksjon!Z23/(24*60))</f>
        <v> </v>
      </c>
      <c r="X49" s="187"/>
      <c r="Y49" s="188"/>
      <c r="Z49" s="43"/>
      <c r="AA49" s="25"/>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c r="FL49" s="26"/>
      <c r="FM49" s="26"/>
      <c r="FN49" s="26"/>
      <c r="FO49" s="26"/>
      <c r="FP49" s="26"/>
      <c r="FQ49" s="26"/>
      <c r="FR49" s="26"/>
      <c r="FS49" s="26"/>
      <c r="FT49" s="26"/>
      <c r="FU49" s="26"/>
      <c r="FV49" s="26"/>
      <c r="FW49" s="26"/>
      <c r="FX49" s="26"/>
      <c r="FY49" s="26"/>
      <c r="FZ49" s="26"/>
      <c r="GA49" s="26"/>
      <c r="GB49" s="26"/>
      <c r="GC49" s="26"/>
      <c r="GD49" s="26"/>
      <c r="GE49" s="26"/>
      <c r="GF49" s="26"/>
      <c r="GG49" s="26"/>
      <c r="GH49" s="26"/>
      <c r="GI49" s="26"/>
      <c r="GJ49" s="26"/>
      <c r="GK49" s="26"/>
      <c r="GL49" s="26"/>
      <c r="GM49" s="26"/>
      <c r="GN49" s="26"/>
      <c r="GO49" s="26"/>
      <c r="GP49" s="26"/>
      <c r="GQ49" s="26"/>
      <c r="GR49" s="26"/>
      <c r="GS49" s="26"/>
      <c r="GT49" s="26"/>
      <c r="GU49" s="26"/>
      <c r="GV49" s="26"/>
      <c r="GW49" s="26"/>
      <c r="GX49" s="26"/>
      <c r="GY49" s="26"/>
      <c r="GZ49" s="26"/>
      <c r="HA49" s="26"/>
      <c r="HB49" s="26"/>
      <c r="HC49" s="26"/>
      <c r="HD49" s="26"/>
      <c r="HE49" s="26"/>
      <c r="HF49" s="26"/>
      <c r="HG49" s="26"/>
      <c r="HH49" s="26"/>
      <c r="HI49" s="26"/>
      <c r="HJ49" s="26"/>
      <c r="HK49" s="26"/>
      <c r="HL49" s="26"/>
      <c r="HM49" s="26"/>
      <c r="HN49" s="26"/>
      <c r="HO49" s="26"/>
      <c r="HP49" s="26"/>
      <c r="HQ49" s="26"/>
      <c r="HR49" s="26"/>
      <c r="HS49" s="26"/>
      <c r="HT49" s="26"/>
      <c r="HU49" s="26"/>
      <c r="HV49" s="26"/>
      <c r="HW49" s="26"/>
      <c r="HX49" s="26"/>
      <c r="HY49" s="26"/>
      <c r="HZ49" s="26"/>
      <c r="IA49" s="26"/>
      <c r="IB49" s="26"/>
      <c r="IC49" s="26"/>
      <c r="ID49" s="26"/>
      <c r="IE49" s="26"/>
      <c r="IF49" s="26"/>
      <c r="IG49" s="26"/>
      <c r="IH49" s="26"/>
      <c r="II49" s="26"/>
    </row>
    <row r="50" spans="1:243" ht="24" customHeight="1">
      <c r="A50" s="27"/>
      <c r="B50" s="168" t="s">
        <v>25</v>
      </c>
      <c r="C50" s="169"/>
      <c r="D50" s="169"/>
      <c r="E50" s="169"/>
      <c r="F50" s="169"/>
      <c r="G50" s="169"/>
      <c r="H50" s="170"/>
      <c r="I50" s="169"/>
      <c r="J50" s="169"/>
      <c r="K50" s="169"/>
      <c r="L50" s="169"/>
      <c r="M50" s="178"/>
      <c r="N50" s="179"/>
      <c r="O50" s="347" t="str">
        <f>IF(C22*D22=0," ",Vindkorreksjon!U22+K22+L22)</f>
        <v> </v>
      </c>
      <c r="P50" s="288" t="str">
        <f>IF(ISBLANK(P22)," ",P22)</f>
        <v> </v>
      </c>
      <c r="Q50" s="289"/>
      <c r="R50" s="289"/>
      <c r="S50" s="290"/>
      <c r="T50" s="290"/>
      <c r="U50" s="290"/>
      <c r="V50" s="186" t="str">
        <f>IF(ISBLANK(V22)," ",V22)</f>
        <v> </v>
      </c>
      <c r="W50" s="143" t="str">
        <f>IF(ISBLANK(F22)," ",Vindkorreksjon!Z22/(24*60))</f>
        <v> </v>
      </c>
      <c r="X50" s="187"/>
      <c r="Y50" s="188"/>
      <c r="Z50" s="43"/>
      <c r="AA50" s="25"/>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6"/>
      <c r="FN50" s="26"/>
      <c r="FO50" s="26"/>
      <c r="FP50" s="26"/>
      <c r="FQ50" s="26"/>
      <c r="FR50" s="26"/>
      <c r="FS50" s="26"/>
      <c r="FT50" s="26"/>
      <c r="FU50" s="26"/>
      <c r="FV50" s="26"/>
      <c r="FW50" s="26"/>
      <c r="FX50" s="26"/>
      <c r="FY50" s="26"/>
      <c r="FZ50" s="26"/>
      <c r="GA50" s="26"/>
      <c r="GB50" s="26"/>
      <c r="GC50" s="26"/>
      <c r="GD50" s="26"/>
      <c r="GE50" s="26"/>
      <c r="GF50" s="26"/>
      <c r="GG50" s="26"/>
      <c r="GH50" s="26"/>
      <c r="GI50" s="26"/>
      <c r="GJ50" s="26"/>
      <c r="GK50" s="26"/>
      <c r="GL50" s="26"/>
      <c r="GM50" s="26"/>
      <c r="GN50" s="26"/>
      <c r="GO50" s="26"/>
      <c r="GP50" s="26"/>
      <c r="GQ50" s="26"/>
      <c r="GR50" s="26"/>
      <c r="GS50" s="26"/>
      <c r="GT50" s="26"/>
      <c r="GU50" s="26"/>
      <c r="GV50" s="26"/>
      <c r="GW50" s="26"/>
      <c r="GX50" s="26"/>
      <c r="GY50" s="26"/>
      <c r="GZ50" s="26"/>
      <c r="HA50" s="26"/>
      <c r="HB50" s="26"/>
      <c r="HC50" s="26"/>
      <c r="HD50" s="26"/>
      <c r="HE50" s="26"/>
      <c r="HF50" s="26"/>
      <c r="HG50" s="26"/>
      <c r="HH50" s="26"/>
      <c r="HI50" s="26"/>
      <c r="HJ50" s="26"/>
      <c r="HK50" s="26"/>
      <c r="HL50" s="26"/>
      <c r="HM50" s="26"/>
      <c r="HN50" s="26"/>
      <c r="HO50" s="26"/>
      <c r="HP50" s="26"/>
      <c r="HQ50" s="26"/>
      <c r="HR50" s="26"/>
      <c r="HS50" s="26"/>
      <c r="HT50" s="26"/>
      <c r="HU50" s="26"/>
      <c r="HV50" s="26"/>
      <c r="HW50" s="26"/>
      <c r="HX50" s="26"/>
      <c r="HY50" s="26"/>
      <c r="HZ50" s="26"/>
      <c r="IA50" s="26"/>
      <c r="IB50" s="26"/>
      <c r="IC50" s="26"/>
      <c r="ID50" s="26"/>
      <c r="IE50" s="26"/>
      <c r="IF50" s="26"/>
      <c r="IG50" s="26"/>
      <c r="IH50" s="26"/>
      <c r="II50" s="26"/>
    </row>
    <row r="51" spans="1:243" ht="24" customHeight="1">
      <c r="A51" s="27"/>
      <c r="B51" s="153"/>
      <c r="C51" s="201"/>
      <c r="D51" s="201"/>
      <c r="E51" s="201"/>
      <c r="F51" s="201"/>
      <c r="G51" s="201"/>
      <c r="H51" s="201"/>
      <c r="I51" s="201"/>
      <c r="J51" s="201"/>
      <c r="K51" s="201"/>
      <c r="L51" s="51"/>
      <c r="M51" s="178"/>
      <c r="N51" s="179"/>
      <c r="O51" s="347" t="str">
        <f>IF(C21*D21=0," ",Vindkorreksjon!U21+K21+L21)</f>
        <v> </v>
      </c>
      <c r="P51" s="288" t="str">
        <f>IF(ISBLANK(P21)," ",P21)</f>
        <v> </v>
      </c>
      <c r="Q51" s="289"/>
      <c r="R51" s="289"/>
      <c r="S51" s="290"/>
      <c r="T51" s="290"/>
      <c r="U51" s="290"/>
      <c r="V51" s="186" t="str">
        <f>IF(ISBLANK(V21)," ",V21)</f>
        <v> </v>
      </c>
      <c r="W51" s="143" t="str">
        <f>IF(ISBLANK(F21)," ",Vindkorreksjon!Z21/(24*60))</f>
        <v> </v>
      </c>
      <c r="X51" s="187"/>
      <c r="Y51" s="188"/>
      <c r="Z51" s="43"/>
      <c r="AA51" s="25"/>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c r="FL51" s="26"/>
      <c r="FM51" s="26"/>
      <c r="FN51" s="26"/>
      <c r="FO51" s="26"/>
      <c r="FP51" s="26"/>
      <c r="FQ51" s="26"/>
      <c r="FR51" s="26"/>
      <c r="FS51" s="26"/>
      <c r="FT51" s="26"/>
      <c r="FU51" s="26"/>
      <c r="FV51" s="26"/>
      <c r="FW51" s="26"/>
      <c r="FX51" s="26"/>
      <c r="FY51" s="26"/>
      <c r="FZ51" s="26"/>
      <c r="GA51" s="26"/>
      <c r="GB51" s="26"/>
      <c r="GC51" s="26"/>
      <c r="GD51" s="26"/>
      <c r="GE51" s="26"/>
      <c r="GF51" s="26"/>
      <c r="GG51" s="26"/>
      <c r="GH51" s="26"/>
      <c r="GI51" s="26"/>
      <c r="GJ51" s="26"/>
      <c r="GK51" s="26"/>
      <c r="GL51" s="26"/>
      <c r="GM51" s="26"/>
      <c r="GN51" s="26"/>
      <c r="GO51" s="26"/>
      <c r="GP51" s="26"/>
      <c r="GQ51" s="26"/>
      <c r="GR51" s="26"/>
      <c r="GS51" s="26"/>
      <c r="GT51" s="26"/>
      <c r="GU51" s="26"/>
      <c r="GV51" s="26"/>
      <c r="GW51" s="26"/>
      <c r="GX51" s="26"/>
      <c r="GY51" s="26"/>
      <c r="GZ51" s="26"/>
      <c r="HA51" s="26"/>
      <c r="HB51" s="26"/>
      <c r="HC51" s="26"/>
      <c r="HD51" s="26"/>
      <c r="HE51" s="26"/>
      <c r="HF51" s="26"/>
      <c r="HG51" s="26"/>
      <c r="HH51" s="26"/>
      <c r="HI51" s="26"/>
      <c r="HJ51" s="26"/>
      <c r="HK51" s="26"/>
      <c r="HL51" s="26"/>
      <c r="HM51" s="26"/>
      <c r="HN51" s="26"/>
      <c r="HO51" s="26"/>
      <c r="HP51" s="26"/>
      <c r="HQ51" s="26"/>
      <c r="HR51" s="26"/>
      <c r="HS51" s="26"/>
      <c r="HT51" s="26"/>
      <c r="HU51" s="26"/>
      <c r="HV51" s="26"/>
      <c r="HW51" s="26"/>
      <c r="HX51" s="26"/>
      <c r="HY51" s="26"/>
      <c r="HZ51" s="26"/>
      <c r="IA51" s="26"/>
      <c r="IB51" s="26"/>
      <c r="IC51" s="26"/>
      <c r="ID51" s="26"/>
      <c r="IE51" s="26"/>
      <c r="IF51" s="26"/>
      <c r="IG51" s="26"/>
      <c r="IH51" s="26"/>
      <c r="II51" s="26"/>
    </row>
    <row r="52" spans="1:243" ht="21" customHeight="1">
      <c r="A52" s="27"/>
      <c r="B52" s="202"/>
      <c r="M52" s="178"/>
      <c r="N52" s="179"/>
      <c r="O52" s="345"/>
      <c r="P52" s="203"/>
      <c r="Q52" s="203"/>
      <c r="R52" s="204"/>
      <c r="S52" s="205"/>
      <c r="T52" s="205"/>
      <c r="U52" s="204" t="s">
        <v>94</v>
      </c>
      <c r="V52" s="206" t="str">
        <f>IF(SUMPRODUCT(V40:V51)&gt;0,SUM(V40:V51)," ")</f>
        <v> </v>
      </c>
      <c r="W52" s="207" t="str">
        <f>IF(SUMPRODUCT(W40:W51)&gt;0,SUM(W40:W51)," ")</f>
        <v> </v>
      </c>
      <c r="X52" s="208"/>
      <c r="Y52" s="209"/>
      <c r="Z52" s="43"/>
      <c r="AA52" s="25"/>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c r="FG52" s="26"/>
      <c r="FH52" s="26"/>
      <c r="FI52" s="26"/>
      <c r="FJ52" s="26"/>
      <c r="FK52" s="26"/>
      <c r="FL52" s="26"/>
      <c r="FM52" s="26"/>
      <c r="FN52" s="26"/>
      <c r="FO52" s="26"/>
      <c r="FP52" s="26"/>
      <c r="FQ52" s="26"/>
      <c r="FR52" s="26"/>
      <c r="FS52" s="26"/>
      <c r="FT52" s="26"/>
      <c r="FU52" s="26"/>
      <c r="FV52" s="26"/>
      <c r="FW52" s="26"/>
      <c r="FX52" s="26"/>
      <c r="FY52" s="26"/>
      <c r="FZ52" s="26"/>
      <c r="GA52" s="26"/>
      <c r="GB52" s="26"/>
      <c r="GC52" s="26"/>
      <c r="GD52" s="26"/>
      <c r="GE52" s="26"/>
      <c r="GF52" s="26"/>
      <c r="GG52" s="26"/>
      <c r="GH52" s="26"/>
      <c r="GI52" s="26"/>
      <c r="GJ52" s="26"/>
      <c r="GK52" s="26"/>
      <c r="GL52" s="26"/>
      <c r="GM52" s="26"/>
      <c r="GN52" s="26"/>
      <c r="GO52" s="26"/>
      <c r="GP52" s="26"/>
      <c r="GQ52" s="26"/>
      <c r="GR52" s="26"/>
      <c r="GS52" s="26"/>
      <c r="GT52" s="26"/>
      <c r="GU52" s="26"/>
      <c r="GV52" s="26"/>
      <c r="GW52" s="26"/>
      <c r="GX52" s="26"/>
      <c r="GY52" s="26"/>
      <c r="GZ52" s="26"/>
      <c r="HA52" s="26"/>
      <c r="HB52" s="26"/>
      <c r="HC52" s="26"/>
      <c r="HD52" s="26"/>
      <c r="HE52" s="26"/>
      <c r="HF52" s="26"/>
      <c r="HG52" s="26"/>
      <c r="HH52" s="26"/>
      <c r="HI52" s="26"/>
      <c r="HJ52" s="26"/>
      <c r="HK52" s="26"/>
      <c r="HL52" s="26"/>
      <c r="HM52" s="26"/>
      <c r="HN52" s="26"/>
      <c r="HO52" s="26"/>
      <c r="HP52" s="26"/>
      <c r="HQ52" s="26"/>
      <c r="HR52" s="26"/>
      <c r="HS52" s="26"/>
      <c r="HT52" s="26"/>
      <c r="HU52" s="26"/>
      <c r="HV52" s="26"/>
      <c r="HW52" s="26"/>
      <c r="HX52" s="26"/>
      <c r="HY52" s="26"/>
      <c r="HZ52" s="26"/>
      <c r="IA52" s="26"/>
      <c r="IB52" s="26"/>
      <c r="IC52" s="26"/>
      <c r="ID52" s="26"/>
      <c r="IE52" s="26"/>
      <c r="IF52" s="26"/>
      <c r="IG52" s="26"/>
      <c r="IH52" s="26"/>
      <c r="II52" s="26"/>
    </row>
    <row r="53" spans="1:243" ht="22.5" customHeight="1">
      <c r="A53" s="27"/>
      <c r="B53" s="202"/>
      <c r="M53" s="178"/>
      <c r="N53" s="179"/>
      <c r="O53" s="210"/>
      <c r="P53" s="211"/>
      <c r="Q53" s="211"/>
      <c r="R53" s="211"/>
      <c r="S53" s="212"/>
      <c r="T53" s="212"/>
      <c r="U53" s="212"/>
      <c r="V53" s="213"/>
      <c r="W53" s="213"/>
      <c r="X53" s="212"/>
      <c r="Y53" s="212"/>
      <c r="Z53" s="43"/>
      <c r="AA53" s="25"/>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c r="FG53" s="26"/>
      <c r="FH53" s="26"/>
      <c r="FI53" s="26"/>
      <c r="FJ53" s="26"/>
      <c r="FK53" s="26"/>
      <c r="FL53" s="26"/>
      <c r="FM53" s="26"/>
      <c r="FN53" s="26"/>
      <c r="FO53" s="26"/>
      <c r="FP53" s="26"/>
      <c r="FQ53" s="26"/>
      <c r="FR53" s="26"/>
      <c r="FS53" s="26"/>
      <c r="FT53" s="26"/>
      <c r="FU53" s="26"/>
      <c r="FV53" s="26"/>
      <c r="FW53" s="26"/>
      <c r="FX53" s="26"/>
      <c r="FY53" s="26"/>
      <c r="FZ53" s="26"/>
      <c r="GA53" s="26"/>
      <c r="GB53" s="26"/>
      <c r="GC53" s="26"/>
      <c r="GD53" s="26"/>
      <c r="GE53" s="26"/>
      <c r="GF53" s="26"/>
      <c r="GG53" s="26"/>
      <c r="GH53" s="26"/>
      <c r="GI53" s="26"/>
      <c r="GJ53" s="26"/>
      <c r="GK53" s="26"/>
      <c r="GL53" s="26"/>
      <c r="GM53" s="26"/>
      <c r="GN53" s="26"/>
      <c r="GO53" s="26"/>
      <c r="GP53" s="26"/>
      <c r="GQ53" s="26"/>
      <c r="GR53" s="26"/>
      <c r="GS53" s="26"/>
      <c r="GT53" s="26"/>
      <c r="GU53" s="26"/>
      <c r="GV53" s="26"/>
      <c r="GW53" s="26"/>
      <c r="GX53" s="26"/>
      <c r="GY53" s="26"/>
      <c r="GZ53" s="26"/>
      <c r="HA53" s="26"/>
      <c r="HB53" s="26"/>
      <c r="HC53" s="26"/>
      <c r="HD53" s="26"/>
      <c r="HE53" s="26"/>
      <c r="HF53" s="26"/>
      <c r="HG53" s="26"/>
      <c r="HH53" s="26"/>
      <c r="HI53" s="26"/>
      <c r="HJ53" s="26"/>
      <c r="HK53" s="26"/>
      <c r="HL53" s="26"/>
      <c r="HM53" s="26"/>
      <c r="HN53" s="26"/>
      <c r="HO53" s="26"/>
      <c r="HP53" s="26"/>
      <c r="HQ53" s="26"/>
      <c r="HR53" s="26"/>
      <c r="HS53" s="26"/>
      <c r="HT53" s="26"/>
      <c r="HU53" s="26"/>
      <c r="HV53" s="26"/>
      <c r="HW53" s="26"/>
      <c r="HX53" s="26"/>
      <c r="HY53" s="26"/>
      <c r="HZ53" s="26"/>
      <c r="IA53" s="26"/>
      <c r="IB53" s="26"/>
      <c r="IC53" s="26"/>
      <c r="ID53" s="26"/>
      <c r="IE53" s="26"/>
      <c r="IF53" s="26"/>
      <c r="IG53" s="26"/>
      <c r="IH53" s="26"/>
      <c r="II53" s="26"/>
    </row>
    <row r="54" spans="1:243" ht="27.75" customHeight="1">
      <c r="A54" s="27"/>
      <c r="B54" s="202"/>
      <c r="M54" s="214"/>
      <c r="N54" s="215"/>
      <c r="O54" s="216"/>
      <c r="P54" s="88"/>
      <c r="Q54" s="88"/>
      <c r="R54" s="88"/>
      <c r="S54" s="88"/>
      <c r="T54" s="88"/>
      <c r="U54" s="88"/>
      <c r="V54" s="88"/>
      <c r="W54" s="88"/>
      <c r="X54" s="88"/>
      <c r="Y54" s="88"/>
      <c r="Z54" s="43"/>
      <c r="AA54" s="25"/>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c r="FF54" s="26"/>
      <c r="FG54" s="26"/>
      <c r="FH54" s="26"/>
      <c r="FI54" s="26"/>
      <c r="FJ54" s="26"/>
      <c r="FK54" s="26"/>
      <c r="FL54" s="26"/>
      <c r="FM54" s="26"/>
      <c r="FN54" s="26"/>
      <c r="FO54" s="26"/>
      <c r="FP54" s="26"/>
      <c r="FQ54" s="26"/>
      <c r="FR54" s="26"/>
      <c r="FS54" s="26"/>
      <c r="FT54" s="26"/>
      <c r="FU54" s="26"/>
      <c r="FV54" s="26"/>
      <c r="FW54" s="26"/>
      <c r="FX54" s="26"/>
      <c r="FY54" s="26"/>
      <c r="FZ54" s="26"/>
      <c r="GA54" s="26"/>
      <c r="GB54" s="26"/>
      <c r="GC54" s="26"/>
      <c r="GD54" s="26"/>
      <c r="GE54" s="26"/>
      <c r="GF54" s="26"/>
      <c r="GG54" s="26"/>
      <c r="GH54" s="26"/>
      <c r="GI54" s="26"/>
      <c r="GJ54" s="26"/>
      <c r="GK54" s="26"/>
      <c r="GL54" s="26"/>
      <c r="GM54" s="26"/>
      <c r="GN54" s="26"/>
      <c r="GO54" s="26"/>
      <c r="GP54" s="26"/>
      <c r="GQ54" s="26"/>
      <c r="GR54" s="26"/>
      <c r="GS54" s="26"/>
      <c r="GT54" s="26"/>
      <c r="GU54" s="26"/>
      <c r="GV54" s="26"/>
      <c r="GW54" s="26"/>
      <c r="GX54" s="26"/>
      <c r="GY54" s="26"/>
      <c r="GZ54" s="26"/>
      <c r="HA54" s="26"/>
      <c r="HB54" s="26"/>
      <c r="HC54" s="26"/>
      <c r="HD54" s="26"/>
      <c r="HE54" s="26"/>
      <c r="HF54" s="26"/>
      <c r="HG54" s="26"/>
      <c r="HH54" s="26"/>
      <c r="HI54" s="26"/>
      <c r="HJ54" s="26"/>
      <c r="HK54" s="26"/>
      <c r="HL54" s="26"/>
      <c r="HM54" s="26"/>
      <c r="HN54" s="26"/>
      <c r="HO54" s="26"/>
      <c r="HP54" s="26"/>
      <c r="HQ54" s="26"/>
      <c r="HR54" s="26"/>
      <c r="HS54" s="26"/>
      <c r="HT54" s="26"/>
      <c r="HU54" s="26"/>
      <c r="HV54" s="26"/>
      <c r="HW54" s="26"/>
      <c r="HX54" s="26"/>
      <c r="HY54" s="26"/>
      <c r="HZ54" s="26"/>
      <c r="IA54" s="26"/>
      <c r="IB54" s="26"/>
      <c r="IC54" s="26"/>
      <c r="ID54" s="26"/>
      <c r="IE54" s="26"/>
      <c r="IF54" s="26"/>
      <c r="IG54" s="26"/>
      <c r="IH54" s="26"/>
      <c r="II54" s="26"/>
    </row>
    <row r="55" spans="1:243" ht="27.75" customHeight="1">
      <c r="A55" s="27"/>
      <c r="B55" s="202"/>
      <c r="M55" s="214"/>
      <c r="N55" s="215"/>
      <c r="O55" s="216"/>
      <c r="P55" s="88"/>
      <c r="Q55" s="88"/>
      <c r="R55" s="88"/>
      <c r="S55" s="88"/>
      <c r="T55" s="88"/>
      <c r="U55" s="88"/>
      <c r="V55" s="88"/>
      <c r="W55" s="88"/>
      <c r="X55" s="88"/>
      <c r="Y55" s="88"/>
      <c r="Z55" s="43"/>
      <c r="AA55" s="25"/>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c r="FG55" s="26"/>
      <c r="FH55" s="26"/>
      <c r="FI55" s="26"/>
      <c r="FJ55" s="26"/>
      <c r="FK55" s="26"/>
      <c r="FL55" s="26"/>
      <c r="FM55" s="26"/>
      <c r="FN55" s="26"/>
      <c r="FO55" s="26"/>
      <c r="FP55" s="26"/>
      <c r="FQ55" s="26"/>
      <c r="FR55" s="26"/>
      <c r="FS55" s="26"/>
      <c r="FT55" s="26"/>
      <c r="FU55" s="26"/>
      <c r="FV55" s="26"/>
      <c r="FW55" s="26"/>
      <c r="FX55" s="26"/>
      <c r="FY55" s="26"/>
      <c r="FZ55" s="26"/>
      <c r="GA55" s="26"/>
      <c r="GB55" s="26"/>
      <c r="GC55" s="26"/>
      <c r="GD55" s="26"/>
      <c r="GE55" s="26"/>
      <c r="GF55" s="26"/>
      <c r="GG55" s="26"/>
      <c r="GH55" s="26"/>
      <c r="GI55" s="26"/>
      <c r="GJ55" s="26"/>
      <c r="GK55" s="26"/>
      <c r="GL55" s="26"/>
      <c r="GM55" s="26"/>
      <c r="GN55" s="26"/>
      <c r="GO55" s="26"/>
      <c r="GP55" s="26"/>
      <c r="GQ55" s="26"/>
      <c r="GR55" s="26"/>
      <c r="GS55" s="26"/>
      <c r="GT55" s="26"/>
      <c r="GU55" s="26"/>
      <c r="GV55" s="26"/>
      <c r="GW55" s="26"/>
      <c r="GX55" s="26"/>
      <c r="GY55" s="26"/>
      <c r="GZ55" s="26"/>
      <c r="HA55" s="26"/>
      <c r="HB55" s="26"/>
      <c r="HC55" s="26"/>
      <c r="HD55" s="26"/>
      <c r="HE55" s="26"/>
      <c r="HF55" s="26"/>
      <c r="HG55" s="26"/>
      <c r="HH55" s="26"/>
      <c r="HI55" s="26"/>
      <c r="HJ55" s="26"/>
      <c r="HK55" s="26"/>
      <c r="HL55" s="26"/>
      <c r="HM55" s="26"/>
      <c r="HN55" s="26"/>
      <c r="HO55" s="26"/>
      <c r="HP55" s="26"/>
      <c r="HQ55" s="26"/>
      <c r="HR55" s="26"/>
      <c r="HS55" s="26"/>
      <c r="HT55" s="26"/>
      <c r="HU55" s="26"/>
      <c r="HV55" s="26"/>
      <c r="HW55" s="26"/>
      <c r="HX55" s="26"/>
      <c r="HY55" s="26"/>
      <c r="HZ55" s="26"/>
      <c r="IA55" s="26"/>
      <c r="IB55" s="26"/>
      <c r="IC55" s="26"/>
      <c r="ID55" s="26"/>
      <c r="IE55" s="26"/>
      <c r="IF55" s="26"/>
      <c r="IG55" s="26"/>
      <c r="IH55" s="26"/>
      <c r="II55" s="26"/>
    </row>
    <row r="56" spans="1:243" ht="27.75" customHeight="1">
      <c r="A56" s="27"/>
      <c r="B56" s="202"/>
      <c r="M56" s="214"/>
      <c r="N56" s="215"/>
      <c r="O56" s="216"/>
      <c r="P56" s="88"/>
      <c r="Q56" s="88"/>
      <c r="R56" s="88"/>
      <c r="S56" s="88"/>
      <c r="T56" s="88"/>
      <c r="U56" s="88"/>
      <c r="V56" s="88"/>
      <c r="W56" s="88"/>
      <c r="X56" s="88"/>
      <c r="Y56" s="88"/>
      <c r="Z56" s="43"/>
      <c r="AA56" s="25"/>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c r="FG56" s="26"/>
      <c r="FH56" s="26"/>
      <c r="FI56" s="26"/>
      <c r="FJ56" s="26"/>
      <c r="FK56" s="26"/>
      <c r="FL56" s="26"/>
      <c r="FM56" s="26"/>
      <c r="FN56" s="26"/>
      <c r="FO56" s="26"/>
      <c r="FP56" s="26"/>
      <c r="FQ56" s="26"/>
      <c r="FR56" s="26"/>
      <c r="FS56" s="26"/>
      <c r="FT56" s="26"/>
      <c r="FU56" s="26"/>
      <c r="FV56" s="26"/>
      <c r="FW56" s="26"/>
      <c r="FX56" s="26"/>
      <c r="FY56" s="26"/>
      <c r="FZ56" s="26"/>
      <c r="GA56" s="26"/>
      <c r="GB56" s="26"/>
      <c r="GC56" s="26"/>
      <c r="GD56" s="26"/>
      <c r="GE56" s="26"/>
      <c r="GF56" s="26"/>
      <c r="GG56" s="26"/>
      <c r="GH56" s="26"/>
      <c r="GI56" s="26"/>
      <c r="GJ56" s="26"/>
      <c r="GK56" s="26"/>
      <c r="GL56" s="26"/>
      <c r="GM56" s="26"/>
      <c r="GN56" s="26"/>
      <c r="GO56" s="26"/>
      <c r="GP56" s="26"/>
      <c r="GQ56" s="26"/>
      <c r="GR56" s="26"/>
      <c r="GS56" s="26"/>
      <c r="GT56" s="26"/>
      <c r="GU56" s="26"/>
      <c r="GV56" s="26"/>
      <c r="GW56" s="26"/>
      <c r="GX56" s="26"/>
      <c r="GY56" s="26"/>
      <c r="GZ56" s="26"/>
      <c r="HA56" s="26"/>
      <c r="HB56" s="26"/>
      <c r="HC56" s="26"/>
      <c r="HD56" s="26"/>
      <c r="HE56" s="26"/>
      <c r="HF56" s="26"/>
      <c r="HG56" s="26"/>
      <c r="HH56" s="26"/>
      <c r="HI56" s="26"/>
      <c r="HJ56" s="26"/>
      <c r="HK56" s="26"/>
      <c r="HL56" s="26"/>
      <c r="HM56" s="26"/>
      <c r="HN56" s="26"/>
      <c r="HO56" s="26"/>
      <c r="HP56" s="26"/>
      <c r="HQ56" s="26"/>
      <c r="HR56" s="26"/>
      <c r="HS56" s="26"/>
      <c r="HT56" s="26"/>
      <c r="HU56" s="26"/>
      <c r="HV56" s="26"/>
      <c r="HW56" s="26"/>
      <c r="HX56" s="26"/>
      <c r="HY56" s="26"/>
      <c r="HZ56" s="26"/>
      <c r="IA56" s="26"/>
      <c r="IB56" s="26"/>
      <c r="IC56" s="26"/>
      <c r="ID56" s="26"/>
      <c r="IE56" s="26"/>
      <c r="IF56" s="26"/>
      <c r="IG56" s="26"/>
      <c r="IH56" s="26"/>
      <c r="II56" s="26"/>
    </row>
    <row r="57" spans="1:243" ht="27.75" customHeight="1">
      <c r="A57" s="27"/>
      <c r="B57" s="202"/>
      <c r="M57" s="214"/>
      <c r="N57" s="215"/>
      <c r="O57" s="216"/>
      <c r="P57" s="88"/>
      <c r="Q57" s="88"/>
      <c r="R57" s="88"/>
      <c r="S57" s="88"/>
      <c r="T57" s="88"/>
      <c r="U57" s="88"/>
      <c r="V57" s="88"/>
      <c r="W57" s="88"/>
      <c r="X57" s="88"/>
      <c r="Y57" s="88"/>
      <c r="Z57" s="43"/>
      <c r="AA57" s="25"/>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c r="FG57" s="26"/>
      <c r="FH57" s="26"/>
      <c r="FI57" s="26"/>
      <c r="FJ57" s="26"/>
      <c r="FK57" s="26"/>
      <c r="FL57" s="26"/>
      <c r="FM57" s="26"/>
      <c r="FN57" s="26"/>
      <c r="FO57" s="26"/>
      <c r="FP57" s="26"/>
      <c r="FQ57" s="26"/>
      <c r="FR57" s="26"/>
      <c r="FS57" s="26"/>
      <c r="FT57" s="26"/>
      <c r="FU57" s="26"/>
      <c r="FV57" s="26"/>
      <c r="FW57" s="26"/>
      <c r="FX57" s="26"/>
      <c r="FY57" s="26"/>
      <c r="FZ57" s="26"/>
      <c r="GA57" s="26"/>
      <c r="GB57" s="26"/>
      <c r="GC57" s="26"/>
      <c r="GD57" s="26"/>
      <c r="GE57" s="26"/>
      <c r="GF57" s="26"/>
      <c r="GG57" s="26"/>
      <c r="GH57" s="26"/>
      <c r="GI57" s="26"/>
      <c r="GJ57" s="26"/>
      <c r="GK57" s="26"/>
      <c r="GL57" s="26"/>
      <c r="GM57" s="26"/>
      <c r="GN57" s="26"/>
      <c r="GO57" s="26"/>
      <c r="GP57" s="26"/>
      <c r="GQ57" s="26"/>
      <c r="GR57" s="26"/>
      <c r="GS57" s="26"/>
      <c r="GT57" s="26"/>
      <c r="GU57" s="26"/>
      <c r="GV57" s="26"/>
      <c r="GW57" s="26"/>
      <c r="GX57" s="26"/>
      <c r="GY57" s="26"/>
      <c r="GZ57" s="26"/>
      <c r="HA57" s="26"/>
      <c r="HB57" s="26"/>
      <c r="HC57" s="26"/>
      <c r="HD57" s="26"/>
      <c r="HE57" s="26"/>
      <c r="HF57" s="26"/>
      <c r="HG57" s="26"/>
      <c r="HH57" s="26"/>
      <c r="HI57" s="26"/>
      <c r="HJ57" s="26"/>
      <c r="HK57" s="26"/>
      <c r="HL57" s="26"/>
      <c r="HM57" s="26"/>
      <c r="HN57" s="26"/>
      <c r="HO57" s="26"/>
      <c r="HP57" s="26"/>
      <c r="HQ57" s="26"/>
      <c r="HR57" s="26"/>
      <c r="HS57" s="26"/>
      <c r="HT57" s="26"/>
      <c r="HU57" s="26"/>
      <c r="HV57" s="26"/>
      <c r="HW57" s="26"/>
      <c r="HX57" s="26"/>
      <c r="HY57" s="26"/>
      <c r="HZ57" s="26"/>
      <c r="IA57" s="26"/>
      <c r="IB57" s="26"/>
      <c r="IC57" s="26"/>
      <c r="ID57" s="26"/>
      <c r="IE57" s="26"/>
      <c r="IF57" s="26"/>
      <c r="IG57" s="26"/>
      <c r="IH57" s="26"/>
      <c r="II57" s="26"/>
    </row>
    <row r="58" spans="1:243" ht="27.75" customHeight="1">
      <c r="A58" s="27"/>
      <c r="B58" s="202"/>
      <c r="M58" s="217"/>
      <c r="N58" s="218"/>
      <c r="O58" s="219"/>
      <c r="P58" s="220"/>
      <c r="Q58" s="220"/>
      <c r="R58" s="220"/>
      <c r="S58" s="227"/>
      <c r="T58" s="227"/>
      <c r="U58" s="227"/>
      <c r="V58" s="227"/>
      <c r="W58" s="227"/>
      <c r="X58" s="227"/>
      <c r="Y58" s="227"/>
      <c r="Z58" s="43"/>
      <c r="AA58" s="25"/>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row>
    <row r="59" spans="1:243" ht="27.75" customHeight="1">
      <c r="A59" s="27"/>
      <c r="B59" s="202"/>
      <c r="M59" s="228"/>
      <c r="N59" s="229"/>
      <c r="O59" s="210"/>
      <c r="P59" s="230"/>
      <c r="Q59" s="230"/>
      <c r="R59" s="230"/>
      <c r="S59" s="231"/>
      <c r="T59" s="231"/>
      <c r="U59" s="231"/>
      <c r="V59" s="231"/>
      <c r="W59" s="231"/>
      <c r="X59" s="231"/>
      <c r="Y59" s="231"/>
      <c r="Z59" s="43"/>
      <c r="AA59" s="25"/>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row>
    <row r="60" spans="1:243" ht="22.5" customHeight="1">
      <c r="A60" s="27"/>
      <c r="B60" s="202"/>
      <c r="M60" s="178"/>
      <c r="N60" s="179"/>
      <c r="O60" s="232"/>
      <c r="P60" s="233"/>
      <c r="Q60" s="233"/>
      <c r="R60" s="233"/>
      <c r="S60" s="233"/>
      <c r="T60" s="233"/>
      <c r="U60" s="233"/>
      <c r="V60" s="233"/>
      <c r="W60" s="233"/>
      <c r="X60" s="233"/>
      <c r="Y60" s="233"/>
      <c r="Z60" s="43"/>
      <c r="AA60" s="25"/>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26"/>
      <c r="FE60" s="26"/>
      <c r="FF60" s="26"/>
      <c r="FG60" s="26"/>
      <c r="FH60" s="26"/>
      <c r="FI60" s="26"/>
      <c r="FJ60" s="26"/>
      <c r="FK60" s="26"/>
      <c r="FL60" s="26"/>
      <c r="FM60" s="26"/>
      <c r="FN60" s="26"/>
      <c r="FO60" s="26"/>
      <c r="FP60" s="26"/>
      <c r="FQ60" s="26"/>
      <c r="FR60" s="26"/>
      <c r="FS60" s="26"/>
      <c r="FT60" s="26"/>
      <c r="FU60" s="26"/>
      <c r="FV60" s="26"/>
      <c r="FW60" s="26"/>
      <c r="FX60" s="26"/>
      <c r="FY60" s="26"/>
      <c r="FZ60" s="26"/>
      <c r="GA60" s="26"/>
      <c r="GB60" s="26"/>
      <c r="GC60" s="26"/>
      <c r="GD60" s="26"/>
      <c r="GE60" s="26"/>
      <c r="GF60" s="26"/>
      <c r="GG60" s="26"/>
      <c r="GH60" s="26"/>
      <c r="GI60" s="26"/>
      <c r="GJ60" s="26"/>
      <c r="GK60" s="26"/>
      <c r="GL60" s="26"/>
      <c r="GM60" s="26"/>
      <c r="GN60" s="26"/>
      <c r="GO60" s="26"/>
      <c r="GP60" s="26"/>
      <c r="GQ60" s="26"/>
      <c r="GR60" s="26"/>
      <c r="GS60" s="26"/>
      <c r="GT60" s="26"/>
      <c r="GU60" s="26"/>
      <c r="GV60" s="26"/>
      <c r="GW60" s="26"/>
      <c r="GX60" s="26"/>
      <c r="GY60" s="26"/>
      <c r="GZ60" s="26"/>
      <c r="HA60" s="26"/>
      <c r="HB60" s="26"/>
      <c r="HC60" s="26"/>
      <c r="HD60" s="26"/>
      <c r="HE60" s="26"/>
      <c r="HF60" s="26"/>
      <c r="HG60" s="26"/>
      <c r="HH60" s="26"/>
      <c r="HI60" s="26"/>
      <c r="HJ60" s="26"/>
      <c r="HK60" s="26"/>
      <c r="HL60" s="26"/>
      <c r="HM60" s="26"/>
      <c r="HN60" s="26"/>
      <c r="HO60" s="26"/>
      <c r="HP60" s="26"/>
      <c r="HQ60" s="26"/>
      <c r="HR60" s="26"/>
      <c r="HS60" s="26"/>
      <c r="HT60" s="26"/>
      <c r="HU60" s="26"/>
      <c r="HV60" s="26"/>
      <c r="HW60" s="26"/>
      <c r="HX60" s="26"/>
      <c r="HY60" s="26"/>
      <c r="HZ60" s="26"/>
      <c r="IA60" s="26"/>
      <c r="IB60" s="26"/>
      <c r="IC60" s="26"/>
      <c r="ID60" s="26"/>
      <c r="IE60" s="26"/>
      <c r="IF60" s="26"/>
      <c r="IG60" s="26"/>
      <c r="IH60" s="26"/>
      <c r="II60" s="26"/>
    </row>
    <row r="61" spans="1:243" ht="22.5" customHeight="1">
      <c r="A61" s="27"/>
      <c r="B61" s="202"/>
      <c r="M61" s="178"/>
      <c r="N61" s="179"/>
      <c r="O61" s="232"/>
      <c r="P61" s="233"/>
      <c r="Q61" s="233"/>
      <c r="R61" s="233"/>
      <c r="S61" s="233"/>
      <c r="T61" s="233"/>
      <c r="U61" s="233"/>
      <c r="V61" s="233"/>
      <c r="W61" s="233"/>
      <c r="X61" s="233"/>
      <c r="Y61" s="233"/>
      <c r="Z61" s="43"/>
      <c r="AA61" s="25"/>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row>
    <row r="62" spans="1:243" ht="22.5" customHeight="1">
      <c r="A62" s="27"/>
      <c r="B62" s="202"/>
      <c r="M62" s="178"/>
      <c r="N62" s="179"/>
      <c r="O62" s="232"/>
      <c r="P62" s="233"/>
      <c r="Q62" s="233"/>
      <c r="R62" s="233"/>
      <c r="S62" s="233"/>
      <c r="T62" s="233"/>
      <c r="U62" s="233"/>
      <c r="V62" s="233"/>
      <c r="W62" s="233"/>
      <c r="X62" s="233"/>
      <c r="Y62" s="233"/>
      <c r="Z62" s="43"/>
      <c r="AA62" s="25"/>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row>
    <row r="63" spans="1:243" ht="22.5" customHeight="1">
      <c r="A63" s="27"/>
      <c r="B63" s="202"/>
      <c r="M63" s="178"/>
      <c r="N63" s="179"/>
      <c r="O63" s="232"/>
      <c r="P63" s="234"/>
      <c r="Q63" s="233"/>
      <c r="R63" s="233"/>
      <c r="S63" s="233"/>
      <c r="T63" s="233"/>
      <c r="U63" s="233"/>
      <c r="V63" s="233"/>
      <c r="W63" s="233"/>
      <c r="X63" s="233"/>
      <c r="Y63" s="233"/>
      <c r="Z63" s="43"/>
      <c r="AA63" s="25"/>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26"/>
      <c r="FI63" s="26"/>
      <c r="FJ63" s="26"/>
      <c r="FK63" s="26"/>
      <c r="FL63" s="26"/>
      <c r="FM63" s="26"/>
      <c r="FN63" s="26"/>
      <c r="FO63" s="26"/>
      <c r="FP63" s="26"/>
      <c r="FQ63" s="26"/>
      <c r="FR63" s="26"/>
      <c r="FS63" s="26"/>
      <c r="FT63" s="26"/>
      <c r="FU63" s="26"/>
      <c r="FV63" s="26"/>
      <c r="FW63" s="26"/>
      <c r="FX63" s="26"/>
      <c r="FY63" s="26"/>
      <c r="FZ63" s="26"/>
      <c r="GA63" s="26"/>
      <c r="GB63" s="26"/>
      <c r="GC63" s="26"/>
      <c r="GD63" s="26"/>
      <c r="GE63" s="26"/>
      <c r="GF63" s="26"/>
      <c r="GG63" s="26"/>
      <c r="GH63" s="26"/>
      <c r="GI63" s="26"/>
      <c r="GJ63" s="26"/>
      <c r="GK63" s="26"/>
      <c r="GL63" s="26"/>
      <c r="GM63" s="26"/>
      <c r="GN63" s="26"/>
      <c r="GO63" s="26"/>
      <c r="GP63" s="26"/>
      <c r="GQ63" s="26"/>
      <c r="GR63" s="26"/>
      <c r="GS63" s="26"/>
      <c r="GT63" s="26"/>
      <c r="GU63" s="26"/>
      <c r="GV63" s="26"/>
      <c r="GW63" s="26"/>
      <c r="GX63" s="26"/>
      <c r="GY63" s="26"/>
      <c r="GZ63" s="26"/>
      <c r="HA63" s="26"/>
      <c r="HB63" s="26"/>
      <c r="HC63" s="26"/>
      <c r="HD63" s="26"/>
      <c r="HE63" s="26"/>
      <c r="HF63" s="26"/>
      <c r="HG63" s="26"/>
      <c r="HH63" s="26"/>
      <c r="HI63" s="26"/>
      <c r="HJ63" s="26"/>
      <c r="HK63" s="26"/>
      <c r="HL63" s="26"/>
      <c r="HM63" s="26"/>
      <c r="HN63" s="26"/>
      <c r="HO63" s="26"/>
      <c r="HP63" s="26"/>
      <c r="HQ63" s="26"/>
      <c r="HR63" s="26"/>
      <c r="HS63" s="26"/>
      <c r="HT63" s="26"/>
      <c r="HU63" s="26"/>
      <c r="HV63" s="26"/>
      <c r="HW63" s="26"/>
      <c r="HX63" s="26"/>
      <c r="HY63" s="26"/>
      <c r="HZ63" s="26"/>
      <c r="IA63" s="26"/>
      <c r="IB63" s="26"/>
      <c r="IC63" s="26"/>
      <c r="ID63" s="26"/>
      <c r="IE63" s="26"/>
      <c r="IF63" s="26"/>
      <c r="IG63" s="26"/>
      <c r="IH63" s="26"/>
      <c r="II63" s="26"/>
    </row>
    <row r="64" spans="1:243" ht="22.5" customHeight="1">
      <c r="A64" s="27"/>
      <c r="B64" s="202"/>
      <c r="M64" s="178"/>
      <c r="N64" s="179"/>
      <c r="O64" s="232"/>
      <c r="P64" s="235"/>
      <c r="Q64" s="233"/>
      <c r="R64" s="233"/>
      <c r="S64" s="233"/>
      <c r="T64" s="233"/>
      <c r="U64" s="233"/>
      <c r="V64" s="233"/>
      <c r="W64" s="233"/>
      <c r="X64" s="233"/>
      <c r="Y64" s="233"/>
      <c r="Z64" s="43"/>
      <c r="AA64" s="25"/>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c r="FA64" s="26"/>
      <c r="FB64" s="26"/>
      <c r="FC64" s="26"/>
      <c r="FD64" s="26"/>
      <c r="FE64" s="26"/>
      <c r="FF64" s="26"/>
      <c r="FG64" s="26"/>
      <c r="FH64" s="26"/>
      <c r="FI64" s="26"/>
      <c r="FJ64" s="26"/>
      <c r="FK64" s="26"/>
      <c r="FL64" s="26"/>
      <c r="FM64" s="26"/>
      <c r="FN64" s="26"/>
      <c r="FO64" s="26"/>
      <c r="FP64" s="26"/>
      <c r="FQ64" s="26"/>
      <c r="FR64" s="26"/>
      <c r="FS64" s="26"/>
      <c r="FT64" s="26"/>
      <c r="FU64" s="26"/>
      <c r="FV64" s="26"/>
      <c r="FW64" s="26"/>
      <c r="FX64" s="26"/>
      <c r="FY64" s="26"/>
      <c r="FZ64" s="26"/>
      <c r="GA64" s="26"/>
      <c r="GB64" s="26"/>
      <c r="GC64" s="26"/>
      <c r="GD64" s="26"/>
      <c r="GE64" s="26"/>
      <c r="GF64" s="26"/>
      <c r="GG64" s="26"/>
      <c r="GH64" s="26"/>
      <c r="GI64" s="26"/>
      <c r="GJ64" s="26"/>
      <c r="GK64" s="26"/>
      <c r="GL64" s="26"/>
      <c r="GM64" s="26"/>
      <c r="GN64" s="26"/>
      <c r="GO64" s="26"/>
      <c r="GP64" s="26"/>
      <c r="GQ64" s="26"/>
      <c r="GR64" s="26"/>
      <c r="GS64" s="26"/>
      <c r="GT64" s="26"/>
      <c r="GU64" s="26"/>
      <c r="GV64" s="26"/>
      <c r="GW64" s="26"/>
      <c r="GX64" s="26"/>
      <c r="GY64" s="26"/>
      <c r="GZ64" s="26"/>
      <c r="HA64" s="26"/>
      <c r="HB64" s="26"/>
      <c r="HC64" s="26"/>
      <c r="HD64" s="26"/>
      <c r="HE64" s="26"/>
      <c r="HF64" s="26"/>
      <c r="HG64" s="26"/>
      <c r="HH64" s="26"/>
      <c r="HI64" s="26"/>
      <c r="HJ64" s="26"/>
      <c r="HK64" s="26"/>
      <c r="HL64" s="26"/>
      <c r="HM64" s="26"/>
      <c r="HN64" s="26"/>
      <c r="HO64" s="26"/>
      <c r="HP64" s="26"/>
      <c r="HQ64" s="26"/>
      <c r="HR64" s="26"/>
      <c r="HS64" s="26"/>
      <c r="HT64" s="26"/>
      <c r="HU64" s="26"/>
      <c r="HV64" s="26"/>
      <c r="HW64" s="26"/>
      <c r="HX64" s="26"/>
      <c r="HY64" s="26"/>
      <c r="HZ64" s="26"/>
      <c r="IA64" s="26"/>
      <c r="IB64" s="26"/>
      <c r="IC64" s="26"/>
      <c r="ID64" s="26"/>
      <c r="IE64" s="26"/>
      <c r="IF64" s="26"/>
      <c r="IG64" s="26"/>
      <c r="IH64" s="26"/>
      <c r="II64" s="26"/>
    </row>
    <row r="65" spans="1:243" ht="18.75" customHeight="1">
      <c r="A65" s="27"/>
      <c r="B65" s="202"/>
      <c r="M65" s="178"/>
      <c r="N65" s="179"/>
      <c r="O65" s="232"/>
      <c r="P65" s="233"/>
      <c r="Q65" s="233"/>
      <c r="R65" s="233"/>
      <c r="S65" s="233"/>
      <c r="T65" s="233"/>
      <c r="U65" s="233"/>
      <c r="V65" s="236"/>
      <c r="W65" s="236"/>
      <c r="X65" s="236"/>
      <c r="Y65" s="236"/>
      <c r="Z65" s="43"/>
      <c r="AA65" s="25"/>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26"/>
      <c r="GM65" s="26"/>
      <c r="GN65" s="26"/>
      <c r="GO65" s="26"/>
      <c r="GP65" s="26"/>
      <c r="GQ65" s="26"/>
      <c r="GR65" s="26"/>
      <c r="GS65" s="26"/>
      <c r="GT65" s="26"/>
      <c r="GU65" s="26"/>
      <c r="GV65" s="26"/>
      <c r="GW65" s="26"/>
      <c r="GX65" s="26"/>
      <c r="GY65" s="26"/>
      <c r="GZ65" s="26"/>
      <c r="HA65" s="26"/>
      <c r="HB65" s="26"/>
      <c r="HC65" s="26"/>
      <c r="HD65" s="26"/>
      <c r="HE65" s="26"/>
      <c r="HF65" s="26"/>
      <c r="HG65" s="26"/>
      <c r="HH65" s="26"/>
      <c r="HI65" s="26"/>
      <c r="HJ65" s="26"/>
      <c r="HK65" s="26"/>
      <c r="HL65" s="26"/>
      <c r="HM65" s="26"/>
      <c r="HN65" s="26"/>
      <c r="HO65" s="26"/>
      <c r="HP65" s="26"/>
      <c r="HQ65" s="26"/>
      <c r="HR65" s="26"/>
      <c r="HS65" s="26"/>
      <c r="HT65" s="26"/>
      <c r="HU65" s="26"/>
      <c r="HV65" s="26"/>
      <c r="HW65" s="26"/>
      <c r="HX65" s="26"/>
      <c r="HY65" s="26"/>
      <c r="HZ65" s="26"/>
      <c r="IA65" s="26"/>
      <c r="IB65" s="26"/>
      <c r="IC65" s="26"/>
      <c r="ID65" s="26"/>
      <c r="IE65" s="26"/>
      <c r="IF65" s="26"/>
      <c r="IG65" s="26"/>
      <c r="IH65" s="26"/>
      <c r="II65" s="26"/>
    </row>
    <row r="66" spans="1:243" ht="18.75" customHeight="1">
      <c r="A66" s="27"/>
      <c r="B66" s="202"/>
      <c r="M66" s="178"/>
      <c r="N66" s="179"/>
      <c r="O66" s="232"/>
      <c r="P66" s="233"/>
      <c r="Q66" s="233"/>
      <c r="R66" s="233"/>
      <c r="S66" s="233"/>
      <c r="T66" s="233"/>
      <c r="U66" s="233"/>
      <c r="V66" s="237" t="s">
        <v>101</v>
      </c>
      <c r="W66" s="238"/>
      <c r="X66" s="238"/>
      <c r="Y66" s="238"/>
      <c r="Z66" s="43"/>
      <c r="AA66" s="25"/>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26"/>
      <c r="GM66" s="26"/>
      <c r="GN66" s="26"/>
      <c r="GO66" s="26"/>
      <c r="GP66" s="26"/>
      <c r="GQ66" s="26"/>
      <c r="GR66" s="26"/>
      <c r="GS66" s="26"/>
      <c r="GT66" s="26"/>
      <c r="GU66" s="26"/>
      <c r="GV66" s="26"/>
      <c r="GW66" s="26"/>
      <c r="GX66" s="26"/>
      <c r="GY66" s="26"/>
      <c r="GZ66" s="26"/>
      <c r="HA66" s="26"/>
      <c r="HB66" s="26"/>
      <c r="HC66" s="26"/>
      <c r="HD66" s="26"/>
      <c r="HE66" s="26"/>
      <c r="HF66" s="26"/>
      <c r="HG66" s="26"/>
      <c r="HH66" s="26"/>
      <c r="HI66" s="26"/>
      <c r="HJ66" s="26"/>
      <c r="HK66" s="26"/>
      <c r="HL66" s="26"/>
      <c r="HM66" s="26"/>
      <c r="HN66" s="26"/>
      <c r="HO66" s="26"/>
      <c r="HP66" s="26"/>
      <c r="HQ66" s="26"/>
      <c r="HR66" s="26"/>
      <c r="HS66" s="26"/>
      <c r="HT66" s="26"/>
      <c r="HU66" s="26"/>
      <c r="HV66" s="26"/>
      <c r="HW66" s="26"/>
      <c r="HX66" s="26"/>
      <c r="HY66" s="26"/>
      <c r="HZ66" s="26"/>
      <c r="IA66" s="26"/>
      <c r="IB66" s="26"/>
      <c r="IC66" s="26"/>
      <c r="ID66" s="26"/>
      <c r="IE66" s="26"/>
      <c r="IF66" s="26"/>
      <c r="IG66" s="26"/>
      <c r="IH66" s="26"/>
      <c r="II66" s="26"/>
    </row>
    <row r="67" spans="1:243" ht="18.75" customHeight="1">
      <c r="A67" s="27"/>
      <c r="B67" s="202"/>
      <c r="M67" s="178"/>
      <c r="N67" s="179"/>
      <c r="O67" s="232"/>
      <c r="P67" s="233"/>
      <c r="Q67" s="233"/>
      <c r="R67" s="233"/>
      <c r="S67" s="233"/>
      <c r="T67" s="233"/>
      <c r="U67" s="233"/>
      <c r="V67" s="239" t="s">
        <v>102</v>
      </c>
      <c r="W67" s="240"/>
      <c r="X67" s="241" t="s">
        <v>116</v>
      </c>
      <c r="Y67" s="240"/>
      <c r="Z67" s="43"/>
      <c r="AA67" s="25"/>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26"/>
      <c r="FD67" s="26"/>
      <c r="FE67" s="26"/>
      <c r="FF67" s="26"/>
      <c r="FG67" s="26"/>
      <c r="FH67" s="26"/>
      <c r="FI67" s="26"/>
      <c r="FJ67" s="26"/>
      <c r="FK67" s="26"/>
      <c r="FL67" s="26"/>
      <c r="FM67" s="26"/>
      <c r="FN67" s="26"/>
      <c r="FO67" s="26"/>
      <c r="FP67" s="26"/>
      <c r="FQ67" s="26"/>
      <c r="FR67" s="26"/>
      <c r="FS67" s="26"/>
      <c r="FT67" s="26"/>
      <c r="FU67" s="26"/>
      <c r="FV67" s="26"/>
      <c r="FW67" s="26"/>
      <c r="FX67" s="26"/>
      <c r="FY67" s="26"/>
      <c r="FZ67" s="26"/>
      <c r="GA67" s="26"/>
      <c r="GB67" s="26"/>
      <c r="GC67" s="26"/>
      <c r="GD67" s="26"/>
      <c r="GE67" s="26"/>
      <c r="GF67" s="26"/>
      <c r="GG67" s="26"/>
      <c r="GH67" s="26"/>
      <c r="GI67" s="26"/>
      <c r="GJ67" s="26"/>
      <c r="GK67" s="26"/>
      <c r="GL67" s="26"/>
      <c r="GM67" s="26"/>
      <c r="GN67" s="26"/>
      <c r="GO67" s="26"/>
      <c r="GP67" s="26"/>
      <c r="GQ67" s="26"/>
      <c r="GR67" s="26"/>
      <c r="GS67" s="26"/>
      <c r="GT67" s="26"/>
      <c r="GU67" s="26"/>
      <c r="GV67" s="26"/>
      <c r="GW67" s="26"/>
      <c r="GX67" s="26"/>
      <c r="GY67" s="26"/>
      <c r="GZ67" s="26"/>
      <c r="HA67" s="26"/>
      <c r="HB67" s="26"/>
      <c r="HC67" s="26"/>
      <c r="HD67" s="26"/>
      <c r="HE67" s="26"/>
      <c r="HF67" s="26"/>
      <c r="HG67" s="26"/>
      <c r="HH67" s="26"/>
      <c r="HI67" s="26"/>
      <c r="HJ67" s="26"/>
      <c r="HK67" s="26"/>
      <c r="HL67" s="26"/>
      <c r="HM67" s="26"/>
      <c r="HN67" s="26"/>
      <c r="HO67" s="26"/>
      <c r="HP67" s="26"/>
      <c r="HQ67" s="26"/>
      <c r="HR67" s="26"/>
      <c r="HS67" s="26"/>
      <c r="HT67" s="26"/>
      <c r="HU67" s="26"/>
      <c r="HV67" s="26"/>
      <c r="HW67" s="26"/>
      <c r="HX67" s="26"/>
      <c r="HY67" s="26"/>
      <c r="HZ67" s="26"/>
      <c r="IA67" s="26"/>
      <c r="IB67" s="26"/>
      <c r="IC67" s="26"/>
      <c r="ID67" s="26"/>
      <c r="IE67" s="26"/>
      <c r="IF67" s="26"/>
      <c r="IG67" s="26"/>
      <c r="IH67" s="26"/>
      <c r="II67" s="26"/>
    </row>
    <row r="68" spans="1:243" ht="18.75" customHeight="1">
      <c r="A68" s="27"/>
      <c r="B68" s="202"/>
      <c r="M68" s="178"/>
      <c r="N68" s="179"/>
      <c r="O68" s="232"/>
      <c r="P68" s="233"/>
      <c r="Q68" s="233"/>
      <c r="R68" s="233"/>
      <c r="S68" s="233"/>
      <c r="T68" s="233"/>
      <c r="U68" s="233"/>
      <c r="V68" s="242" t="s">
        <v>103</v>
      </c>
      <c r="W68" s="240"/>
      <c r="X68" s="243" t="s">
        <v>117</v>
      </c>
      <c r="Y68" s="240"/>
      <c r="Z68" s="43"/>
      <c r="AA68" s="25"/>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26"/>
      <c r="FD68" s="26"/>
      <c r="FE68" s="26"/>
      <c r="FF68" s="26"/>
      <c r="FG68" s="26"/>
      <c r="FH68" s="26"/>
      <c r="FI68" s="26"/>
      <c r="FJ68" s="26"/>
      <c r="FK68" s="26"/>
      <c r="FL68" s="26"/>
      <c r="FM68" s="26"/>
      <c r="FN68" s="26"/>
      <c r="FO68" s="26"/>
      <c r="FP68" s="26"/>
      <c r="FQ68" s="26"/>
      <c r="FR68" s="26"/>
      <c r="FS68" s="26"/>
      <c r="FT68" s="26"/>
      <c r="FU68" s="26"/>
      <c r="FV68" s="26"/>
      <c r="FW68" s="26"/>
      <c r="FX68" s="26"/>
      <c r="FY68" s="26"/>
      <c r="FZ68" s="26"/>
      <c r="GA68" s="26"/>
      <c r="GB68" s="26"/>
      <c r="GC68" s="26"/>
      <c r="GD68" s="26"/>
      <c r="GE68" s="26"/>
      <c r="GF68" s="26"/>
      <c r="GG68" s="26"/>
      <c r="GH68" s="26"/>
      <c r="GI68" s="26"/>
      <c r="GJ68" s="26"/>
      <c r="GK68" s="26"/>
      <c r="GL68" s="26"/>
      <c r="GM68" s="26"/>
      <c r="GN68" s="26"/>
      <c r="GO68" s="26"/>
      <c r="GP68" s="26"/>
      <c r="GQ68" s="26"/>
      <c r="GR68" s="26"/>
      <c r="GS68" s="26"/>
      <c r="GT68" s="26"/>
      <c r="GU68" s="26"/>
      <c r="GV68" s="26"/>
      <c r="GW68" s="26"/>
      <c r="GX68" s="26"/>
      <c r="GY68" s="26"/>
      <c r="GZ68" s="26"/>
      <c r="HA68" s="26"/>
      <c r="HB68" s="26"/>
      <c r="HC68" s="26"/>
      <c r="HD68" s="26"/>
      <c r="HE68" s="26"/>
      <c r="HF68" s="26"/>
      <c r="HG68" s="26"/>
      <c r="HH68" s="26"/>
      <c r="HI68" s="26"/>
      <c r="HJ68" s="26"/>
      <c r="HK68" s="26"/>
      <c r="HL68" s="26"/>
      <c r="HM68" s="26"/>
      <c r="HN68" s="26"/>
      <c r="HO68" s="26"/>
      <c r="HP68" s="26"/>
      <c r="HQ68" s="26"/>
      <c r="HR68" s="26"/>
      <c r="HS68" s="26"/>
      <c r="HT68" s="26"/>
      <c r="HU68" s="26"/>
      <c r="HV68" s="26"/>
      <c r="HW68" s="26"/>
      <c r="HX68" s="26"/>
      <c r="HY68" s="26"/>
      <c r="HZ68" s="26"/>
      <c r="IA68" s="26"/>
      <c r="IB68" s="26"/>
      <c r="IC68" s="26"/>
      <c r="ID68" s="26"/>
      <c r="IE68" s="26"/>
      <c r="IF68" s="26"/>
      <c r="IG68" s="26"/>
      <c r="IH68" s="26"/>
      <c r="II68" s="26"/>
    </row>
    <row r="69" spans="1:243" ht="18.75" customHeight="1">
      <c r="A69" s="27"/>
      <c r="B69" s="202"/>
      <c r="M69" s="178"/>
      <c r="N69" s="179"/>
      <c r="O69" s="232"/>
      <c r="P69" s="233"/>
      <c r="Q69" s="233"/>
      <c r="R69" s="233"/>
      <c r="S69" s="233"/>
      <c r="T69" s="233"/>
      <c r="U69" s="233"/>
      <c r="V69" s="242" t="s">
        <v>104</v>
      </c>
      <c r="W69" s="240"/>
      <c r="X69" s="243" t="s">
        <v>118</v>
      </c>
      <c r="Y69" s="240"/>
      <c r="Z69" s="43"/>
      <c r="AA69" s="25"/>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c r="HI69" s="26"/>
      <c r="HJ69" s="26"/>
      <c r="HK69" s="26"/>
      <c r="HL69" s="26"/>
      <c r="HM69" s="26"/>
      <c r="HN69" s="26"/>
      <c r="HO69" s="26"/>
      <c r="HP69" s="26"/>
      <c r="HQ69" s="26"/>
      <c r="HR69" s="26"/>
      <c r="HS69" s="26"/>
      <c r="HT69" s="26"/>
      <c r="HU69" s="26"/>
      <c r="HV69" s="26"/>
      <c r="HW69" s="26"/>
      <c r="HX69" s="26"/>
      <c r="HY69" s="26"/>
      <c r="HZ69" s="26"/>
      <c r="IA69" s="26"/>
      <c r="IB69" s="26"/>
      <c r="IC69" s="26"/>
      <c r="ID69" s="26"/>
      <c r="IE69" s="26"/>
      <c r="IF69" s="26"/>
      <c r="IG69" s="26"/>
      <c r="IH69" s="26"/>
      <c r="II69" s="26"/>
    </row>
    <row r="70" spans="1:243" ht="9" customHeight="1">
      <c r="A70" s="27"/>
      <c r="B70" s="21"/>
      <c r="C70" s="22"/>
      <c r="D70" s="22"/>
      <c r="E70" s="22"/>
      <c r="F70" s="22"/>
      <c r="G70" s="22"/>
      <c r="H70" s="22"/>
      <c r="I70" s="22"/>
      <c r="J70" s="22"/>
      <c r="K70" s="22"/>
      <c r="L70" s="22"/>
      <c r="M70" s="4"/>
      <c r="N70" s="4"/>
      <c r="O70" s="22"/>
      <c r="P70" s="22"/>
      <c r="Q70" s="22"/>
      <c r="R70" s="22"/>
      <c r="S70" s="22"/>
      <c r="T70" s="22"/>
      <c r="U70" s="22"/>
      <c r="V70" s="22"/>
      <c r="W70" s="22"/>
      <c r="X70" s="22"/>
      <c r="Y70" s="22"/>
      <c r="Z70" s="108"/>
      <c r="AA70" s="25"/>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c r="FI70" s="26"/>
      <c r="FJ70" s="26"/>
      <c r="FK70" s="26"/>
      <c r="FL70" s="26"/>
      <c r="FM70" s="26"/>
      <c r="FN70" s="26"/>
      <c r="FO70" s="26"/>
      <c r="FP70" s="26"/>
      <c r="FQ70" s="26"/>
      <c r="FR70" s="26"/>
      <c r="FS70" s="26"/>
      <c r="FT70" s="26"/>
      <c r="FU70" s="26"/>
      <c r="FV70" s="26"/>
      <c r="FW70" s="26"/>
      <c r="FX70" s="26"/>
      <c r="FY70" s="26"/>
      <c r="FZ70" s="26"/>
      <c r="GA70" s="26"/>
      <c r="GB70" s="26"/>
      <c r="GC70" s="26"/>
      <c r="GD70" s="26"/>
      <c r="GE70" s="26"/>
      <c r="GF70" s="26"/>
      <c r="GG70" s="26"/>
      <c r="GH70" s="26"/>
      <c r="GI70" s="26"/>
      <c r="GJ70" s="26"/>
      <c r="GK70" s="26"/>
      <c r="GL70" s="26"/>
      <c r="GM70" s="26"/>
      <c r="GN70" s="26"/>
      <c r="GO70" s="26"/>
      <c r="GP70" s="26"/>
      <c r="GQ70" s="26"/>
      <c r="GR70" s="26"/>
      <c r="GS70" s="26"/>
      <c r="GT70" s="26"/>
      <c r="GU70" s="26"/>
      <c r="GV70" s="26"/>
      <c r="GW70" s="26"/>
      <c r="GX70" s="26"/>
      <c r="GY70" s="26"/>
      <c r="GZ70" s="26"/>
      <c r="HA70" s="26"/>
      <c r="HB70" s="26"/>
      <c r="HC70" s="26"/>
      <c r="HD70" s="26"/>
      <c r="HE70" s="26"/>
      <c r="HF70" s="26"/>
      <c r="HG70" s="26"/>
      <c r="HH70" s="26"/>
      <c r="HI70" s="26"/>
      <c r="HJ70" s="26"/>
      <c r="HK70" s="26"/>
      <c r="HL70" s="26"/>
      <c r="HM70" s="26"/>
      <c r="HN70" s="26"/>
      <c r="HO70" s="26"/>
      <c r="HP70" s="26"/>
      <c r="HQ70" s="26"/>
      <c r="HR70" s="26"/>
      <c r="HS70" s="26"/>
      <c r="HT70" s="26"/>
      <c r="HU70" s="26"/>
      <c r="HV70" s="26"/>
      <c r="HW70" s="26"/>
      <c r="HX70" s="26"/>
      <c r="HY70" s="26"/>
      <c r="HZ70" s="26"/>
      <c r="IA70" s="26"/>
      <c r="IB70" s="26"/>
      <c r="IC70" s="26"/>
      <c r="ID70" s="26"/>
      <c r="IE70" s="26"/>
      <c r="IF70" s="26"/>
      <c r="IG70" s="26"/>
      <c r="IH70" s="26"/>
      <c r="II70" s="26"/>
    </row>
    <row r="71" spans="1:243" ht="15">
      <c r="A71" s="10"/>
      <c r="B71" s="10"/>
      <c r="C71" s="155"/>
      <c r="D71" s="155"/>
      <c r="E71" s="155"/>
      <c r="F71" s="155"/>
      <c r="G71" s="155"/>
      <c r="H71" s="155"/>
      <c r="I71" s="155"/>
      <c r="J71" s="155"/>
      <c r="K71" s="155"/>
      <c r="L71" s="155"/>
      <c r="M71" s="10"/>
      <c r="N71" s="10"/>
      <c r="O71" s="155"/>
      <c r="P71" s="155"/>
      <c r="Q71" s="155"/>
      <c r="R71" s="155"/>
      <c r="S71" s="155"/>
      <c r="T71" s="155"/>
      <c r="U71" s="155"/>
      <c r="V71" s="155"/>
      <c r="W71" s="155"/>
      <c r="X71" s="155"/>
      <c r="Y71" s="155"/>
      <c r="Z71" s="155"/>
      <c r="AA71" s="108"/>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c r="FA71" s="26"/>
      <c r="FB71" s="26"/>
      <c r="FC71" s="26"/>
      <c r="FD71" s="26"/>
      <c r="FE71" s="26"/>
      <c r="FF71" s="26"/>
      <c r="FG71" s="26"/>
      <c r="FH71" s="26"/>
      <c r="FI71" s="26"/>
      <c r="FJ71" s="26"/>
      <c r="FK71" s="26"/>
      <c r="FL71" s="26"/>
      <c r="FM71" s="26"/>
      <c r="FN71" s="26"/>
      <c r="FO71" s="26"/>
      <c r="FP71" s="26"/>
      <c r="FQ71" s="26"/>
      <c r="FR71" s="26"/>
      <c r="FS71" s="26"/>
      <c r="FT71" s="26"/>
      <c r="FU71" s="26"/>
      <c r="FV71" s="26"/>
      <c r="FW71" s="26"/>
      <c r="FX71" s="26"/>
      <c r="FY71" s="26"/>
      <c r="FZ71" s="26"/>
      <c r="GA71" s="26"/>
      <c r="GB71" s="26"/>
      <c r="GC71" s="26"/>
      <c r="GD71" s="26"/>
      <c r="GE71" s="26"/>
      <c r="GF71" s="26"/>
      <c r="GG71" s="26"/>
      <c r="GH71" s="26"/>
      <c r="GI71" s="26"/>
      <c r="GJ71" s="26"/>
      <c r="GK71" s="26"/>
      <c r="GL71" s="26"/>
      <c r="GM71" s="26"/>
      <c r="GN71" s="26"/>
      <c r="GO71" s="26"/>
      <c r="GP71" s="26"/>
      <c r="GQ71" s="26"/>
      <c r="GR71" s="26"/>
      <c r="GS71" s="26"/>
      <c r="GT71" s="26"/>
      <c r="GU71" s="26"/>
      <c r="GV71" s="26"/>
      <c r="GW71" s="26"/>
      <c r="GX71" s="26"/>
      <c r="GY71" s="26"/>
      <c r="GZ71" s="26"/>
      <c r="HA71" s="26"/>
      <c r="HB71" s="26"/>
      <c r="HC71" s="26"/>
      <c r="HD71" s="26"/>
      <c r="HE71" s="26"/>
      <c r="HF71" s="26"/>
      <c r="HG71" s="26"/>
      <c r="HH71" s="26"/>
      <c r="HI71" s="26"/>
      <c r="HJ71" s="26"/>
      <c r="HK71" s="26"/>
      <c r="HL71" s="26"/>
      <c r="HM71" s="26"/>
      <c r="HN71" s="26"/>
      <c r="HO71" s="26"/>
      <c r="HP71" s="26"/>
      <c r="HQ71" s="26"/>
      <c r="HR71" s="26"/>
      <c r="HS71" s="26"/>
      <c r="HT71" s="26"/>
      <c r="HU71" s="26"/>
      <c r="HV71" s="26"/>
      <c r="HW71" s="26"/>
      <c r="HX71" s="26"/>
      <c r="HY71" s="26"/>
      <c r="HZ71" s="26"/>
      <c r="IA71" s="26"/>
      <c r="IB71" s="26"/>
      <c r="IC71" s="26"/>
      <c r="ID71" s="26"/>
      <c r="IE71" s="26"/>
      <c r="IF71" s="26"/>
      <c r="IG71" s="26"/>
      <c r="IH71" s="26"/>
      <c r="II71" s="26"/>
    </row>
    <row r="72" spans="1:243" ht="15">
      <c r="A72" s="4"/>
      <c r="B72" s="4"/>
      <c r="C72" s="108"/>
      <c r="D72" s="108"/>
      <c r="E72" s="108"/>
      <c r="F72" s="108"/>
      <c r="G72" s="108"/>
      <c r="H72" s="108"/>
      <c r="I72" s="108"/>
      <c r="J72" s="108"/>
      <c r="K72" s="108"/>
      <c r="L72" s="108"/>
      <c r="M72" s="4"/>
      <c r="N72" s="4"/>
      <c r="O72" s="108"/>
      <c r="P72" s="108"/>
      <c r="Q72" s="108"/>
      <c r="R72" s="108"/>
      <c r="S72" s="108"/>
      <c r="T72" s="108"/>
      <c r="U72" s="108"/>
      <c r="V72" s="108"/>
      <c r="W72" s="108"/>
      <c r="X72" s="108"/>
      <c r="Y72" s="108"/>
      <c r="Z72" s="108"/>
      <c r="AA72" s="108"/>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c r="FB72" s="26"/>
      <c r="FC72" s="26"/>
      <c r="FD72" s="26"/>
      <c r="FE72" s="26"/>
      <c r="FF72" s="26"/>
      <c r="FG72" s="26"/>
      <c r="FH72" s="26"/>
      <c r="FI72" s="26"/>
      <c r="FJ72" s="26"/>
      <c r="FK72" s="26"/>
      <c r="FL72" s="26"/>
      <c r="FM72" s="26"/>
      <c r="FN72" s="26"/>
      <c r="FO72" s="26"/>
      <c r="FP72" s="26"/>
      <c r="FQ72" s="26"/>
      <c r="FR72" s="26"/>
      <c r="FS72" s="26"/>
      <c r="FT72" s="26"/>
      <c r="FU72" s="26"/>
      <c r="FV72" s="26"/>
      <c r="FW72" s="26"/>
      <c r="FX72" s="26"/>
      <c r="FY72" s="26"/>
      <c r="FZ72" s="26"/>
      <c r="GA72" s="26"/>
      <c r="GB72" s="26"/>
      <c r="GC72" s="26"/>
      <c r="GD72" s="26"/>
      <c r="GE72" s="26"/>
      <c r="GF72" s="26"/>
      <c r="GG72" s="26"/>
      <c r="GH72" s="26"/>
      <c r="GI72" s="26"/>
      <c r="GJ72" s="26"/>
      <c r="GK72" s="26"/>
      <c r="GL72" s="26"/>
      <c r="GM72" s="26"/>
      <c r="GN72" s="26"/>
      <c r="GO72" s="26"/>
      <c r="GP72" s="26"/>
      <c r="GQ72" s="26"/>
      <c r="GR72" s="26"/>
      <c r="GS72" s="26"/>
      <c r="GT72" s="26"/>
      <c r="GU72" s="26"/>
      <c r="GV72" s="26"/>
      <c r="GW72" s="26"/>
      <c r="GX72" s="26"/>
      <c r="GY72" s="26"/>
      <c r="GZ72" s="26"/>
      <c r="HA72" s="26"/>
      <c r="HB72" s="26"/>
      <c r="HC72" s="26"/>
      <c r="HD72" s="26"/>
      <c r="HE72" s="26"/>
      <c r="HF72" s="26"/>
      <c r="HG72" s="26"/>
      <c r="HH72" s="26"/>
      <c r="HI72" s="26"/>
      <c r="HJ72" s="26"/>
      <c r="HK72" s="26"/>
      <c r="HL72" s="26"/>
      <c r="HM72" s="26"/>
      <c r="HN72" s="26"/>
      <c r="HO72" s="26"/>
      <c r="HP72" s="26"/>
      <c r="HQ72" s="26"/>
      <c r="HR72" s="26"/>
      <c r="HS72" s="26"/>
      <c r="HT72" s="26"/>
      <c r="HU72" s="26"/>
      <c r="HV72" s="26"/>
      <c r="HW72" s="26"/>
      <c r="HX72" s="26"/>
      <c r="HY72" s="26"/>
      <c r="HZ72" s="26"/>
      <c r="IA72" s="26"/>
      <c r="IB72" s="26"/>
      <c r="IC72" s="26"/>
      <c r="ID72" s="26"/>
      <c r="IE72" s="26"/>
      <c r="IF72" s="26"/>
      <c r="IG72" s="26"/>
      <c r="IH72" s="26"/>
      <c r="II72" s="26"/>
    </row>
    <row r="73" spans="3:243" ht="15">
      <c r="C73" s="26"/>
      <c r="D73" s="26"/>
      <c r="E73" s="26"/>
      <c r="F73" s="26"/>
      <c r="G73" s="26"/>
      <c r="H73" s="26"/>
      <c r="I73" s="26"/>
      <c r="J73" s="26"/>
      <c r="K73" s="26"/>
      <c r="L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c r="FA73" s="26"/>
      <c r="FB73" s="26"/>
      <c r="FC73" s="26"/>
      <c r="FD73" s="26"/>
      <c r="FE73" s="26"/>
      <c r="FF73" s="26"/>
      <c r="FG73" s="26"/>
      <c r="FH73" s="26"/>
      <c r="FI73" s="26"/>
      <c r="FJ73" s="26"/>
      <c r="FK73" s="26"/>
      <c r="FL73" s="26"/>
      <c r="FM73" s="26"/>
      <c r="FN73" s="26"/>
      <c r="FO73" s="26"/>
      <c r="FP73" s="26"/>
      <c r="FQ73" s="26"/>
      <c r="FR73" s="26"/>
      <c r="FS73" s="26"/>
      <c r="FT73" s="26"/>
      <c r="FU73" s="26"/>
      <c r="FV73" s="26"/>
      <c r="FW73" s="26"/>
      <c r="FX73" s="26"/>
      <c r="FY73" s="26"/>
      <c r="FZ73" s="26"/>
      <c r="GA73" s="26"/>
      <c r="GB73" s="26"/>
      <c r="GC73" s="26"/>
      <c r="GD73" s="26"/>
      <c r="GE73" s="26"/>
      <c r="GF73" s="26"/>
      <c r="GG73" s="26"/>
      <c r="GH73" s="26"/>
      <c r="GI73" s="26"/>
      <c r="GJ73" s="26"/>
      <c r="GK73" s="26"/>
      <c r="GL73" s="26"/>
      <c r="GM73" s="26"/>
      <c r="GN73" s="26"/>
      <c r="GO73" s="26"/>
      <c r="GP73" s="26"/>
      <c r="GQ73" s="26"/>
      <c r="GR73" s="26"/>
      <c r="GS73" s="26"/>
      <c r="GT73" s="26"/>
      <c r="GU73" s="26"/>
      <c r="GV73" s="26"/>
      <c r="GW73" s="26"/>
      <c r="GX73" s="26"/>
      <c r="GY73" s="26"/>
      <c r="GZ73" s="26"/>
      <c r="HA73" s="26"/>
      <c r="HB73" s="26"/>
      <c r="HC73" s="26"/>
      <c r="HD73" s="26"/>
      <c r="HE73" s="26"/>
      <c r="HF73" s="26"/>
      <c r="HG73" s="26"/>
      <c r="HH73" s="26"/>
      <c r="HI73" s="26"/>
      <c r="HJ73" s="26"/>
      <c r="HK73" s="26"/>
      <c r="HL73" s="26"/>
      <c r="HM73" s="26"/>
      <c r="HN73" s="26"/>
      <c r="HO73" s="26"/>
      <c r="HP73" s="26"/>
      <c r="HQ73" s="26"/>
      <c r="HR73" s="26"/>
      <c r="HS73" s="26"/>
      <c r="HT73" s="26"/>
      <c r="HU73" s="26"/>
      <c r="HV73" s="26"/>
      <c r="HW73" s="26"/>
      <c r="HX73" s="26"/>
      <c r="HY73" s="26"/>
      <c r="HZ73" s="26"/>
      <c r="IA73" s="26"/>
      <c r="IB73" s="26"/>
      <c r="IC73" s="26"/>
      <c r="ID73" s="26"/>
      <c r="IE73" s="26"/>
      <c r="IF73" s="26"/>
      <c r="IG73" s="26"/>
      <c r="IH73" s="26"/>
      <c r="II73" s="26"/>
    </row>
    <row r="74" spans="3:243" ht="15">
      <c r="C74" s="26"/>
      <c r="D74" s="26"/>
      <c r="E74" s="26"/>
      <c r="F74" s="26"/>
      <c r="G74" s="26"/>
      <c r="H74" s="26"/>
      <c r="I74" s="26"/>
      <c r="J74" s="26"/>
      <c r="K74" s="26"/>
      <c r="L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26"/>
      <c r="FA74" s="26"/>
      <c r="FB74" s="26"/>
      <c r="FC74" s="26"/>
      <c r="FD74" s="26"/>
      <c r="FE74" s="26"/>
      <c r="FF74" s="26"/>
      <c r="FG74" s="26"/>
      <c r="FH74" s="26"/>
      <c r="FI74" s="26"/>
      <c r="FJ74" s="26"/>
      <c r="FK74" s="26"/>
      <c r="FL74" s="26"/>
      <c r="FM74" s="26"/>
      <c r="FN74" s="26"/>
      <c r="FO74" s="26"/>
      <c r="FP74" s="26"/>
      <c r="FQ74" s="26"/>
      <c r="FR74" s="26"/>
      <c r="FS74" s="26"/>
      <c r="FT74" s="26"/>
      <c r="FU74" s="26"/>
      <c r="FV74" s="26"/>
      <c r="FW74" s="26"/>
      <c r="FX74" s="26"/>
      <c r="FY74" s="26"/>
      <c r="FZ74" s="26"/>
      <c r="GA74" s="26"/>
      <c r="GB74" s="26"/>
      <c r="GC74" s="26"/>
      <c r="GD74" s="26"/>
      <c r="GE74" s="26"/>
      <c r="GF74" s="26"/>
      <c r="GG74" s="26"/>
      <c r="GH74" s="26"/>
      <c r="GI74" s="26"/>
      <c r="GJ74" s="26"/>
      <c r="GK74" s="26"/>
      <c r="GL74" s="26"/>
      <c r="GM74" s="26"/>
      <c r="GN74" s="26"/>
      <c r="GO74" s="26"/>
      <c r="GP74" s="26"/>
      <c r="GQ74" s="26"/>
      <c r="GR74" s="26"/>
      <c r="GS74" s="26"/>
      <c r="GT74" s="26"/>
      <c r="GU74" s="26"/>
      <c r="GV74" s="26"/>
      <c r="GW74" s="26"/>
      <c r="GX74" s="26"/>
      <c r="GY74" s="26"/>
      <c r="GZ74" s="26"/>
      <c r="HA74" s="26"/>
      <c r="HB74" s="26"/>
      <c r="HC74" s="26"/>
      <c r="HD74" s="26"/>
      <c r="HE74" s="26"/>
      <c r="HF74" s="26"/>
      <c r="HG74" s="26"/>
      <c r="HH74" s="26"/>
      <c r="HI74" s="26"/>
      <c r="HJ74" s="26"/>
      <c r="HK74" s="26"/>
      <c r="HL74" s="26"/>
      <c r="HM74" s="26"/>
      <c r="HN74" s="26"/>
      <c r="HO74" s="26"/>
      <c r="HP74" s="26"/>
      <c r="HQ74" s="26"/>
      <c r="HR74" s="26"/>
      <c r="HS74" s="26"/>
      <c r="HT74" s="26"/>
      <c r="HU74" s="26"/>
      <c r="HV74" s="26"/>
      <c r="HW74" s="26"/>
      <c r="HX74" s="26"/>
      <c r="HY74" s="26"/>
      <c r="HZ74" s="26"/>
      <c r="IA74" s="26"/>
      <c r="IB74" s="26"/>
      <c r="IC74" s="26"/>
      <c r="ID74" s="26"/>
      <c r="IE74" s="26"/>
      <c r="IF74" s="26"/>
      <c r="IG74" s="26"/>
      <c r="IH74" s="26"/>
      <c r="II74" s="26"/>
    </row>
    <row r="75" spans="3:243" ht="15">
      <c r="C75" s="26"/>
      <c r="D75" s="26"/>
      <c r="E75" s="26"/>
      <c r="F75" s="26"/>
      <c r="G75" s="26"/>
      <c r="H75" s="26"/>
      <c r="I75" s="26"/>
      <c r="J75" s="26"/>
      <c r="K75" s="26"/>
      <c r="L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c r="FA75" s="26"/>
      <c r="FB75" s="26"/>
      <c r="FC75" s="26"/>
      <c r="FD75" s="26"/>
      <c r="FE75" s="26"/>
      <c r="FF75" s="26"/>
      <c r="FG75" s="26"/>
      <c r="FH75" s="26"/>
      <c r="FI75" s="26"/>
      <c r="FJ75" s="26"/>
      <c r="FK75" s="26"/>
      <c r="FL75" s="26"/>
      <c r="FM75" s="26"/>
      <c r="FN75" s="26"/>
      <c r="FO75" s="26"/>
      <c r="FP75" s="26"/>
      <c r="FQ75" s="26"/>
      <c r="FR75" s="26"/>
      <c r="FS75" s="26"/>
      <c r="FT75" s="26"/>
      <c r="FU75" s="26"/>
      <c r="FV75" s="26"/>
      <c r="FW75" s="26"/>
      <c r="FX75" s="26"/>
      <c r="FY75" s="26"/>
      <c r="FZ75" s="26"/>
      <c r="GA75" s="26"/>
      <c r="GB75" s="26"/>
      <c r="GC75" s="26"/>
      <c r="GD75" s="26"/>
      <c r="GE75" s="26"/>
      <c r="GF75" s="26"/>
      <c r="GG75" s="26"/>
      <c r="GH75" s="26"/>
      <c r="GI75" s="26"/>
      <c r="GJ75" s="26"/>
      <c r="GK75" s="26"/>
      <c r="GL75" s="26"/>
      <c r="GM75" s="26"/>
      <c r="GN75" s="26"/>
      <c r="GO75" s="26"/>
      <c r="GP75" s="26"/>
      <c r="GQ75" s="26"/>
      <c r="GR75" s="26"/>
      <c r="GS75" s="26"/>
      <c r="GT75" s="26"/>
      <c r="GU75" s="26"/>
      <c r="GV75" s="26"/>
      <c r="GW75" s="26"/>
      <c r="GX75" s="26"/>
      <c r="GY75" s="26"/>
      <c r="GZ75" s="26"/>
      <c r="HA75" s="26"/>
      <c r="HB75" s="26"/>
      <c r="HC75" s="26"/>
      <c r="HD75" s="26"/>
      <c r="HE75" s="26"/>
      <c r="HF75" s="26"/>
      <c r="HG75" s="26"/>
      <c r="HH75" s="26"/>
      <c r="HI75" s="26"/>
      <c r="HJ75" s="26"/>
      <c r="HK75" s="26"/>
      <c r="HL75" s="26"/>
      <c r="HM75" s="26"/>
      <c r="HN75" s="26"/>
      <c r="HO75" s="26"/>
      <c r="HP75" s="26"/>
      <c r="HQ75" s="26"/>
      <c r="HR75" s="26"/>
      <c r="HS75" s="26"/>
      <c r="HT75" s="26"/>
      <c r="HU75" s="26"/>
      <c r="HV75" s="26"/>
      <c r="HW75" s="26"/>
      <c r="HX75" s="26"/>
      <c r="HY75" s="26"/>
      <c r="HZ75" s="26"/>
      <c r="IA75" s="26"/>
      <c r="IB75" s="26"/>
      <c r="IC75" s="26"/>
      <c r="ID75" s="26"/>
      <c r="IE75" s="26"/>
      <c r="IF75" s="26"/>
      <c r="IG75" s="26"/>
      <c r="IH75" s="26"/>
      <c r="II75" s="26"/>
    </row>
  </sheetData>
  <sheetProtection sheet="1" objects="1" scenarios="1"/>
  <printOptions horizontalCentered="1" verticalCentered="1"/>
  <pageMargins left="0.2" right="0.28" top="0.1968503937007874" bottom="0.2" header="0" footer="0"/>
  <pageSetup fitToWidth="2" horizontalDpi="600" verticalDpi="600" orientation="landscape" paperSize="9" scale="65" r:id="rId2"/>
  <rowBreaks count="1" manualBreakCount="1">
    <brk id="35" max="255" man="1"/>
  </rowBreaks>
  <colBreaks count="1" manualBreakCount="1">
    <brk id="27" max="0" man="1"/>
  </colBreaks>
  <drawing r:id="rId1"/>
</worksheet>
</file>

<file path=xl/worksheets/sheet3.xml><?xml version="1.0" encoding="utf-8"?>
<worksheet xmlns="http://schemas.openxmlformats.org/spreadsheetml/2006/main" xmlns:r="http://schemas.openxmlformats.org/officeDocument/2006/relationships">
  <dimension ref="A1:AY166"/>
  <sheetViews>
    <sheetView showGridLines="0" tabSelected="1" showOutlineSymbols="0" zoomScale="60" zoomScaleNormal="60" zoomScalePageLayoutView="0" workbookViewId="0" topLeftCell="F1">
      <pane ySplit="4" topLeftCell="A5" activePane="bottomLeft" state="frozen"/>
      <selection pane="topLeft" activeCell="A1" sqref="A1"/>
      <selection pane="bottomLeft" activeCell="AE16" sqref="AE16"/>
    </sheetView>
  </sheetViews>
  <sheetFormatPr defaultColWidth="9.6640625" defaultRowHeight="15"/>
  <cols>
    <col min="1" max="1" width="6.6640625" style="296" customWidth="1"/>
    <col min="2" max="2" width="9.6640625" style="296" customWidth="1"/>
    <col min="3" max="3" width="15.6640625" style="256" customWidth="1"/>
    <col min="4" max="4" width="9.6640625" style="256" customWidth="1"/>
    <col min="5" max="5" width="3.6640625" style="256" customWidth="1"/>
    <col min="6" max="6" width="24.6640625" style="256" customWidth="1"/>
    <col min="7" max="7" width="7.6640625" style="256" customWidth="1"/>
    <col min="8" max="13" width="8.6640625" style="281" customWidth="1"/>
    <col min="14" max="14" width="7.6640625" style="256" customWidth="1"/>
    <col min="15" max="15" width="8.6640625" style="256" customWidth="1"/>
    <col min="16" max="16" width="3.6640625" style="256" customWidth="1"/>
    <col min="17" max="18" width="9.6640625" style="256" customWidth="1"/>
    <col min="19" max="19" width="11.6640625" style="256" customWidth="1"/>
    <col min="20" max="20" width="10.6640625" style="256" customWidth="1"/>
    <col min="21" max="22" width="9.6640625" style="256" customWidth="1"/>
    <col min="23" max="23" width="10.6640625" style="256" customWidth="1"/>
    <col min="24" max="30" width="9.6640625" style="256" customWidth="1"/>
    <col min="31" max="31" width="24.6640625" style="256" customWidth="1"/>
    <col min="32" max="16384" width="9.6640625" style="256" customWidth="1"/>
  </cols>
  <sheetData>
    <row r="1" spans="1:32" ht="19.5" customHeight="1">
      <c r="A1" s="244" t="s">
        <v>122</v>
      </c>
      <c r="B1" s="245"/>
      <c r="C1" s="246"/>
      <c r="D1" s="246"/>
      <c r="E1" s="247"/>
      <c r="F1" s="244" t="s">
        <v>532</v>
      </c>
      <c r="G1" s="248"/>
      <c r="H1" s="249"/>
      <c r="I1" s="249"/>
      <c r="J1" s="249"/>
      <c r="K1" s="249"/>
      <c r="L1" s="249"/>
      <c r="M1" s="249"/>
      <c r="N1" s="248"/>
      <c r="O1" s="248"/>
      <c r="P1" s="251"/>
      <c r="Q1" s="252" t="s">
        <v>532</v>
      </c>
      <c r="R1" s="253"/>
      <c r="S1" s="254"/>
      <c r="T1" s="254"/>
      <c r="U1" s="254"/>
      <c r="V1" s="254"/>
      <c r="W1" s="254"/>
      <c r="X1" s="254"/>
      <c r="Y1" s="254"/>
      <c r="Z1" s="252"/>
      <c r="AA1" s="254"/>
      <c r="AB1" s="252"/>
      <c r="AC1" s="252"/>
      <c r="AD1" s="252"/>
      <c r="AE1" s="254"/>
      <c r="AF1" s="255"/>
    </row>
    <row r="2" spans="1:32" ht="19.5" customHeight="1" thickBot="1">
      <c r="A2" s="257" t="s">
        <v>123</v>
      </c>
      <c r="B2" s="258"/>
      <c r="C2" s="259"/>
      <c r="D2" s="259"/>
      <c r="E2" s="247"/>
      <c r="F2" s="257" t="s">
        <v>533</v>
      </c>
      <c r="G2" s="260"/>
      <c r="H2" s="261"/>
      <c r="I2" s="261"/>
      <c r="J2" s="261"/>
      <c r="K2" s="261"/>
      <c r="L2" s="261"/>
      <c r="M2" s="261"/>
      <c r="N2" s="260"/>
      <c r="O2" s="260"/>
      <c r="P2" s="251"/>
      <c r="Q2" s="262" t="s">
        <v>653</v>
      </c>
      <c r="R2" s="259"/>
      <c r="S2" s="260"/>
      <c r="T2" s="260"/>
      <c r="U2" s="260"/>
      <c r="V2" s="260"/>
      <c r="W2" s="260"/>
      <c r="X2" s="260"/>
      <c r="Y2" s="260"/>
      <c r="Z2" s="262"/>
      <c r="AA2" s="260"/>
      <c r="AB2" s="262"/>
      <c r="AC2" s="262"/>
      <c r="AD2" s="262"/>
      <c r="AE2" s="260"/>
      <c r="AF2" s="255"/>
    </row>
    <row r="3" spans="1:32" ht="19.5" customHeight="1">
      <c r="A3" s="263" t="s">
        <v>124</v>
      </c>
      <c r="B3" s="264">
        <v>0</v>
      </c>
      <c r="C3" s="263">
        <v>1</v>
      </c>
      <c r="D3" s="263">
        <v>2</v>
      </c>
      <c r="E3" s="247"/>
      <c r="F3" s="265"/>
      <c r="G3" s="266" t="s">
        <v>124</v>
      </c>
      <c r="H3" s="267">
        <v>0</v>
      </c>
      <c r="I3" s="267">
        <v>1</v>
      </c>
      <c r="J3" s="267">
        <v>2</v>
      </c>
      <c r="K3" s="267">
        <v>3</v>
      </c>
      <c r="L3" s="267">
        <v>4</v>
      </c>
      <c r="M3" s="267">
        <v>5</v>
      </c>
      <c r="N3" s="266">
        <v>6</v>
      </c>
      <c r="O3" s="266">
        <v>7</v>
      </c>
      <c r="P3" s="268"/>
      <c r="Q3" s="354" t="s">
        <v>124</v>
      </c>
      <c r="R3" s="355">
        <v>0</v>
      </c>
      <c r="S3" s="355">
        <v>1</v>
      </c>
      <c r="T3" s="355">
        <v>2</v>
      </c>
      <c r="U3" s="355">
        <v>3</v>
      </c>
      <c r="V3" s="355">
        <v>4</v>
      </c>
      <c r="W3" s="355">
        <v>5</v>
      </c>
      <c r="X3" s="355">
        <v>6</v>
      </c>
      <c r="Y3" s="355">
        <v>7</v>
      </c>
      <c r="Z3" s="355">
        <v>8</v>
      </c>
      <c r="AA3" s="355">
        <v>9</v>
      </c>
      <c r="AB3" s="355">
        <v>10</v>
      </c>
      <c r="AC3" s="355">
        <v>11</v>
      </c>
      <c r="AD3" s="355">
        <v>12</v>
      </c>
      <c r="AE3" s="356">
        <v>13</v>
      </c>
      <c r="AF3" s="351"/>
    </row>
    <row r="4" spans="1:39" ht="30" customHeight="1">
      <c r="A4" s="266" t="s">
        <v>125</v>
      </c>
      <c r="B4" s="267" t="s">
        <v>275</v>
      </c>
      <c r="C4" s="266" t="s">
        <v>378</v>
      </c>
      <c r="D4" s="266" t="s">
        <v>524</v>
      </c>
      <c r="E4" s="247"/>
      <c r="F4" s="266" t="s">
        <v>534</v>
      </c>
      <c r="G4" s="266" t="s">
        <v>73</v>
      </c>
      <c r="H4" s="267" t="s">
        <v>77</v>
      </c>
      <c r="I4" s="267" t="s">
        <v>639</v>
      </c>
      <c r="J4" s="267" t="s">
        <v>640</v>
      </c>
      <c r="K4" s="267" t="s">
        <v>642</v>
      </c>
      <c r="L4" s="267" t="s">
        <v>643</v>
      </c>
      <c r="M4" s="267" t="s">
        <v>92</v>
      </c>
      <c r="N4" s="266" t="s">
        <v>652</v>
      </c>
      <c r="O4" s="266" t="s">
        <v>105</v>
      </c>
      <c r="P4" s="268"/>
      <c r="Q4" s="357" t="s">
        <v>125</v>
      </c>
      <c r="R4" s="269" t="s">
        <v>658</v>
      </c>
      <c r="S4" s="270" t="s">
        <v>659</v>
      </c>
      <c r="T4" s="270" t="s">
        <v>660</v>
      </c>
      <c r="U4" s="270" t="s">
        <v>661</v>
      </c>
      <c r="V4" s="270" t="s">
        <v>662</v>
      </c>
      <c r="W4" s="270" t="s">
        <v>663</v>
      </c>
      <c r="X4" s="270" t="s">
        <v>665</v>
      </c>
      <c r="Y4" s="270" t="s">
        <v>666</v>
      </c>
      <c r="Z4" s="270" t="s">
        <v>667</v>
      </c>
      <c r="AA4" s="270" t="s">
        <v>668</v>
      </c>
      <c r="AB4" s="270" t="s">
        <v>669</v>
      </c>
      <c r="AC4" s="270" t="s">
        <v>670</v>
      </c>
      <c r="AD4" s="270" t="s">
        <v>671</v>
      </c>
      <c r="AE4" s="358" t="s">
        <v>675</v>
      </c>
      <c r="AF4" s="352"/>
      <c r="AG4" s="272"/>
      <c r="AH4" s="272"/>
      <c r="AI4" s="272"/>
      <c r="AJ4" s="272"/>
      <c r="AK4" s="272"/>
      <c r="AL4" s="272"/>
      <c r="AM4" s="272"/>
    </row>
    <row r="5" spans="1:51" ht="19.5" customHeight="1">
      <c r="A5" s="273" t="s">
        <v>126</v>
      </c>
      <c r="B5" s="274" t="s">
        <v>276</v>
      </c>
      <c r="C5" s="275" t="s">
        <v>379</v>
      </c>
      <c r="D5" s="275" t="s">
        <v>525</v>
      </c>
      <c r="E5" s="276"/>
      <c r="F5" s="275" t="s">
        <v>380</v>
      </c>
      <c r="G5" s="273" t="s">
        <v>579</v>
      </c>
      <c r="H5" s="274"/>
      <c r="I5" s="274"/>
      <c r="J5" s="274">
        <v>120.4</v>
      </c>
      <c r="K5" s="274"/>
      <c r="L5" s="274">
        <v>126.7</v>
      </c>
      <c r="M5" s="274"/>
      <c r="N5" s="273">
        <v>10</v>
      </c>
      <c r="O5" s="273">
        <v>5000</v>
      </c>
      <c r="P5" s="277"/>
      <c r="Q5" s="359" t="s">
        <v>724</v>
      </c>
      <c r="R5" s="278">
        <v>55</v>
      </c>
      <c r="S5" s="279">
        <v>0.824</v>
      </c>
      <c r="T5" s="278">
        <v>520</v>
      </c>
      <c r="U5" s="279">
        <v>0.285</v>
      </c>
      <c r="V5" s="279">
        <v>0.143</v>
      </c>
      <c r="W5" s="280" t="s">
        <v>664</v>
      </c>
      <c r="X5" s="278">
        <v>20</v>
      </c>
      <c r="Y5" s="279">
        <v>0.824</v>
      </c>
      <c r="Z5" s="278" t="s">
        <v>664</v>
      </c>
      <c r="AA5" s="279" t="s">
        <v>664</v>
      </c>
      <c r="AB5" s="280">
        <v>730</v>
      </c>
      <c r="AC5" s="280" t="s">
        <v>664</v>
      </c>
      <c r="AD5" s="280" t="s">
        <v>725</v>
      </c>
      <c r="AE5" s="360"/>
      <c r="AF5" s="353"/>
      <c r="AG5" s="281"/>
      <c r="AH5" s="281"/>
      <c r="AI5" s="281"/>
      <c r="AJ5" s="281"/>
      <c r="AK5" s="281"/>
      <c r="AL5" s="281"/>
      <c r="AM5" s="281"/>
      <c r="AN5" s="281"/>
      <c r="AO5" s="281"/>
      <c r="AP5" s="281"/>
      <c r="AQ5" s="281"/>
      <c r="AR5" s="281"/>
      <c r="AS5" s="281"/>
      <c r="AT5" s="281"/>
      <c r="AU5" s="281"/>
      <c r="AV5" s="281"/>
      <c r="AW5" s="281"/>
      <c r="AX5" s="281"/>
      <c r="AY5" s="281"/>
    </row>
    <row r="6" spans="1:51" ht="19.5" customHeight="1">
      <c r="A6" s="273" t="s">
        <v>127</v>
      </c>
      <c r="B6" s="274" t="s">
        <v>277</v>
      </c>
      <c r="C6" s="275" t="s">
        <v>380</v>
      </c>
      <c r="D6" s="275" t="s">
        <v>525</v>
      </c>
      <c r="E6" s="276"/>
      <c r="F6" s="275" t="s">
        <v>381</v>
      </c>
      <c r="G6" s="273" t="s">
        <v>580</v>
      </c>
      <c r="H6" s="280"/>
      <c r="I6" s="280"/>
      <c r="J6" s="280">
        <v>118.2</v>
      </c>
      <c r="K6" s="280"/>
      <c r="L6" s="280">
        <v>126.45</v>
      </c>
      <c r="M6" s="280"/>
      <c r="N6" s="280">
        <v>46</v>
      </c>
      <c r="O6" s="280">
        <v>6000</v>
      </c>
      <c r="P6" s="277"/>
      <c r="Q6" s="359" t="s">
        <v>50</v>
      </c>
      <c r="R6" s="278">
        <v>134</v>
      </c>
      <c r="S6" s="280">
        <v>1.217</v>
      </c>
      <c r="T6" s="278">
        <v>681</v>
      </c>
      <c r="U6" s="280">
        <v>1.038</v>
      </c>
      <c r="V6" s="280">
        <v>0.94</v>
      </c>
      <c r="W6" s="280">
        <v>1.85</v>
      </c>
      <c r="X6" s="278">
        <v>54</v>
      </c>
      <c r="Y6" s="280">
        <v>2.41</v>
      </c>
      <c r="Z6" s="278">
        <v>23</v>
      </c>
      <c r="AA6" s="280">
        <v>3.18</v>
      </c>
      <c r="AB6" s="280">
        <v>1090</v>
      </c>
      <c r="AC6" s="280">
        <v>953</v>
      </c>
      <c r="AD6" s="280" t="s">
        <v>672</v>
      </c>
      <c r="AE6" s="360" t="s">
        <v>676</v>
      </c>
      <c r="AF6" s="353"/>
      <c r="AG6" s="281"/>
      <c r="AH6" s="281"/>
      <c r="AI6" s="281"/>
      <c r="AJ6" s="281"/>
      <c r="AK6" s="281"/>
      <c r="AL6" s="281"/>
      <c r="AM6" s="281"/>
      <c r="AN6" s="281"/>
      <c r="AO6" s="281"/>
      <c r="AP6" s="281"/>
      <c r="AQ6" s="281"/>
      <c r="AR6" s="281"/>
      <c r="AS6" s="281"/>
      <c r="AT6" s="281"/>
      <c r="AU6" s="281"/>
      <c r="AV6" s="281"/>
      <c r="AW6" s="281"/>
      <c r="AX6" s="281"/>
      <c r="AY6" s="281"/>
    </row>
    <row r="7" spans="1:51" ht="19.5" customHeight="1">
      <c r="A7" s="273" t="s">
        <v>127</v>
      </c>
      <c r="B7" s="274" t="s">
        <v>278</v>
      </c>
      <c r="C7" s="275" t="s">
        <v>380</v>
      </c>
      <c r="D7" s="275" t="s">
        <v>526</v>
      </c>
      <c r="E7" s="276"/>
      <c r="F7" s="275" t="s">
        <v>383</v>
      </c>
      <c r="G7" s="273" t="s">
        <v>581</v>
      </c>
      <c r="H7" s="274"/>
      <c r="I7" s="274"/>
      <c r="J7" s="274">
        <v>118.9</v>
      </c>
      <c r="K7" s="274"/>
      <c r="L7" s="274">
        <v>126.7</v>
      </c>
      <c r="M7" s="274"/>
      <c r="N7" s="273">
        <v>25</v>
      </c>
      <c r="O7" s="273">
        <v>5000</v>
      </c>
      <c r="P7" s="277"/>
      <c r="Q7" s="359" t="s">
        <v>654</v>
      </c>
      <c r="R7" s="278">
        <v>108</v>
      </c>
      <c r="S7" s="280">
        <v>1.217</v>
      </c>
      <c r="T7" s="278">
        <v>692</v>
      </c>
      <c r="U7" s="280">
        <v>0.991</v>
      </c>
      <c r="V7" s="280">
        <v>0.94</v>
      </c>
      <c r="W7" s="280">
        <v>1.85</v>
      </c>
      <c r="X7" s="278">
        <v>54</v>
      </c>
      <c r="Y7" s="280">
        <v>2.41</v>
      </c>
      <c r="Z7" s="278">
        <v>23</v>
      </c>
      <c r="AA7" s="280">
        <v>3.18</v>
      </c>
      <c r="AB7" s="280">
        <v>1089</v>
      </c>
      <c r="AC7" s="280">
        <v>953</v>
      </c>
      <c r="AD7" s="280" t="s">
        <v>672</v>
      </c>
      <c r="AE7" s="360" t="s">
        <v>677</v>
      </c>
      <c r="AF7" s="353"/>
      <c r="AG7" s="281"/>
      <c r="AH7" s="281"/>
      <c r="AI7" s="281"/>
      <c r="AJ7" s="281"/>
      <c r="AK7" s="281"/>
      <c r="AL7" s="281"/>
      <c r="AM7" s="281"/>
      <c r="AN7" s="281"/>
      <c r="AO7" s="281"/>
      <c r="AP7" s="281"/>
      <c r="AQ7" s="281"/>
      <c r="AR7" s="281"/>
      <c r="AS7" s="281"/>
      <c r="AT7" s="281"/>
      <c r="AU7" s="281"/>
      <c r="AV7" s="281"/>
      <c r="AW7" s="281"/>
      <c r="AX7" s="281"/>
      <c r="AY7" s="281"/>
    </row>
    <row r="8" spans="1:51" ht="19.5" customHeight="1">
      <c r="A8" s="273" t="s">
        <v>128</v>
      </c>
      <c r="B8" s="274" t="s">
        <v>279</v>
      </c>
      <c r="C8" s="275" t="s">
        <v>381</v>
      </c>
      <c r="D8" s="275" t="s">
        <v>526</v>
      </c>
      <c r="E8" s="276"/>
      <c r="F8" s="275" t="s">
        <v>384</v>
      </c>
      <c r="G8" s="273" t="s">
        <v>582</v>
      </c>
      <c r="H8" s="280">
        <v>129.725</v>
      </c>
      <c r="I8" s="280"/>
      <c r="J8" s="280">
        <v>118.1</v>
      </c>
      <c r="K8" s="280">
        <v>118.8</v>
      </c>
      <c r="L8" s="280">
        <v>126.45</v>
      </c>
      <c r="M8" s="280"/>
      <c r="N8" s="280">
        <v>252</v>
      </c>
      <c r="O8" s="280">
        <v>6000</v>
      </c>
      <c r="P8" s="277"/>
      <c r="Q8" s="359" t="s">
        <v>655</v>
      </c>
      <c r="R8" s="278">
        <v>132</v>
      </c>
      <c r="S8" s="280">
        <v>1.223</v>
      </c>
      <c r="T8" s="278">
        <v>658</v>
      </c>
      <c r="U8" s="280">
        <v>1.012</v>
      </c>
      <c r="V8" s="280">
        <v>0.94</v>
      </c>
      <c r="W8" s="280">
        <v>1.85</v>
      </c>
      <c r="X8" s="278">
        <v>54</v>
      </c>
      <c r="Y8" s="280">
        <v>2.41</v>
      </c>
      <c r="Z8" s="278">
        <v>23</v>
      </c>
      <c r="AA8" s="280">
        <v>3.18</v>
      </c>
      <c r="AB8" s="280">
        <v>1043</v>
      </c>
      <c r="AC8" s="280">
        <v>910</v>
      </c>
      <c r="AD8" s="280" t="s">
        <v>673</v>
      </c>
      <c r="AE8" s="360" t="s">
        <v>678</v>
      </c>
      <c r="AF8" s="353"/>
      <c r="AG8" s="281"/>
      <c r="AH8" s="281"/>
      <c r="AI8" s="281"/>
      <c r="AJ8" s="281"/>
      <c r="AK8" s="281"/>
      <c r="AL8" s="281"/>
      <c r="AM8" s="281"/>
      <c r="AN8" s="281"/>
      <c r="AO8" s="281"/>
      <c r="AP8" s="281"/>
      <c r="AQ8" s="281"/>
      <c r="AR8" s="281"/>
      <c r="AS8" s="281"/>
      <c r="AT8" s="281"/>
      <c r="AU8" s="281"/>
      <c r="AV8" s="281"/>
      <c r="AW8" s="281"/>
      <c r="AX8" s="281"/>
      <c r="AY8" s="281"/>
    </row>
    <row r="9" spans="1:51" ht="19.5" customHeight="1">
      <c r="A9" s="273" t="s">
        <v>129</v>
      </c>
      <c r="B9" s="274" t="s">
        <v>280</v>
      </c>
      <c r="C9" s="275" t="s">
        <v>381</v>
      </c>
      <c r="D9" s="275" t="s">
        <v>525</v>
      </c>
      <c r="E9" s="276"/>
      <c r="F9" s="275" t="s">
        <v>535</v>
      </c>
      <c r="G9" s="273" t="s">
        <v>583</v>
      </c>
      <c r="H9" s="280">
        <v>125.25</v>
      </c>
      <c r="I9" s="280">
        <v>121.9</v>
      </c>
      <c r="J9" s="280">
        <v>119.1</v>
      </c>
      <c r="K9" s="280">
        <v>121</v>
      </c>
      <c r="L9" s="280">
        <v>124.7</v>
      </c>
      <c r="M9" s="280"/>
      <c r="N9" s="280">
        <v>165</v>
      </c>
      <c r="O9" s="280">
        <v>7000</v>
      </c>
      <c r="P9" s="277"/>
      <c r="Q9" s="359" t="s">
        <v>656</v>
      </c>
      <c r="R9" s="278">
        <v>129</v>
      </c>
      <c r="S9" s="280">
        <v>1.217</v>
      </c>
      <c r="T9" s="278">
        <v>666</v>
      </c>
      <c r="U9" s="280">
        <v>1.009</v>
      </c>
      <c r="V9" s="280">
        <v>0.94</v>
      </c>
      <c r="W9" s="280">
        <v>1.85</v>
      </c>
      <c r="X9" s="278">
        <v>54</v>
      </c>
      <c r="Y9" s="280">
        <v>2.41</v>
      </c>
      <c r="Z9" s="278">
        <v>23</v>
      </c>
      <c r="AA9" s="280">
        <v>3.18</v>
      </c>
      <c r="AB9" s="280">
        <v>1043</v>
      </c>
      <c r="AC9" s="280">
        <v>910</v>
      </c>
      <c r="AD9" s="280" t="s">
        <v>673</v>
      </c>
      <c r="AE9" s="360" t="s">
        <v>679</v>
      </c>
      <c r="AF9" s="353"/>
      <c r="AG9" s="281"/>
      <c r="AH9" s="281"/>
      <c r="AI9" s="281"/>
      <c r="AJ9" s="281"/>
      <c r="AK9" s="281"/>
      <c r="AL9" s="281"/>
      <c r="AM9" s="281"/>
      <c r="AN9" s="281"/>
      <c r="AO9" s="281"/>
      <c r="AP9" s="281"/>
      <c r="AQ9" s="281"/>
      <c r="AR9" s="281"/>
      <c r="AS9" s="281"/>
      <c r="AT9" s="281"/>
      <c r="AU9" s="281"/>
      <c r="AV9" s="281"/>
      <c r="AW9" s="281"/>
      <c r="AX9" s="281"/>
      <c r="AY9" s="281"/>
    </row>
    <row r="10" spans="1:51" ht="19.5" customHeight="1">
      <c r="A10" s="273" t="s">
        <v>130</v>
      </c>
      <c r="B10" s="274" t="s">
        <v>281</v>
      </c>
      <c r="C10" s="275" t="s">
        <v>382</v>
      </c>
      <c r="D10" s="275" t="s">
        <v>525</v>
      </c>
      <c r="E10" s="276"/>
      <c r="F10" s="275" t="s">
        <v>481</v>
      </c>
      <c r="G10" s="273" t="s">
        <v>584</v>
      </c>
      <c r="H10" s="274"/>
      <c r="I10" s="274"/>
      <c r="J10" s="274"/>
      <c r="K10" s="274"/>
      <c r="L10" s="274">
        <v>126.7</v>
      </c>
      <c r="M10" s="274">
        <v>120.1</v>
      </c>
      <c r="N10" s="273">
        <v>43</v>
      </c>
      <c r="O10" s="273">
        <v>3000</v>
      </c>
      <c r="P10" s="277"/>
      <c r="Q10" s="359" t="s">
        <v>657</v>
      </c>
      <c r="R10" s="278">
        <v>100</v>
      </c>
      <c r="S10" s="280">
        <v>2.309</v>
      </c>
      <c r="T10" s="278">
        <v>587</v>
      </c>
      <c r="U10" s="280">
        <v>2.04</v>
      </c>
      <c r="V10" s="280">
        <v>2.454</v>
      </c>
      <c r="W10" s="280">
        <v>3.2</v>
      </c>
      <c r="X10" s="278">
        <v>55</v>
      </c>
      <c r="Y10" s="280">
        <v>3.835</v>
      </c>
      <c r="Z10" s="278" t="s">
        <v>664</v>
      </c>
      <c r="AA10" s="280" t="s">
        <v>664</v>
      </c>
      <c r="AB10" s="280">
        <v>999</v>
      </c>
      <c r="AC10" s="280">
        <v>840</v>
      </c>
      <c r="AD10" s="280" t="s">
        <v>674</v>
      </c>
      <c r="AE10" s="360" t="s">
        <v>680</v>
      </c>
      <c r="AF10" s="353"/>
      <c r="AG10" s="281"/>
      <c r="AH10" s="281"/>
      <c r="AI10" s="281"/>
      <c r="AJ10" s="281"/>
      <c r="AK10" s="281"/>
      <c r="AL10" s="281"/>
      <c r="AM10" s="281"/>
      <c r="AN10" s="281"/>
      <c r="AO10" s="281"/>
      <c r="AP10" s="281"/>
      <c r="AQ10" s="281"/>
      <c r="AR10" s="281"/>
      <c r="AS10" s="281"/>
      <c r="AT10" s="281"/>
      <c r="AU10" s="281"/>
      <c r="AV10" s="281"/>
      <c r="AW10" s="281"/>
      <c r="AX10" s="281"/>
      <c r="AY10" s="281"/>
    </row>
    <row r="11" spans="1:51" ht="19.5" customHeight="1">
      <c r="A11" s="273" t="s">
        <v>131</v>
      </c>
      <c r="B11" s="274" t="s">
        <v>282</v>
      </c>
      <c r="C11" s="275" t="s">
        <v>383</v>
      </c>
      <c r="D11" s="275" t="s">
        <v>525</v>
      </c>
      <c r="E11" s="276"/>
      <c r="F11" s="275" t="s">
        <v>387</v>
      </c>
      <c r="G11" s="273" t="s">
        <v>585</v>
      </c>
      <c r="H11" s="280">
        <v>123.9</v>
      </c>
      <c r="I11" s="280"/>
      <c r="J11" s="280">
        <v>118.1</v>
      </c>
      <c r="K11" s="280">
        <v>119.7</v>
      </c>
      <c r="L11" s="280">
        <v>126.45</v>
      </c>
      <c r="M11" s="280"/>
      <c r="N11" s="280">
        <v>42</v>
      </c>
      <c r="O11" s="280">
        <v>7000</v>
      </c>
      <c r="P11" s="277"/>
      <c r="Q11" s="359" t="s">
        <v>718</v>
      </c>
      <c r="R11" s="278">
        <v>109</v>
      </c>
      <c r="S11" s="280">
        <v>1.217</v>
      </c>
      <c r="T11" s="278">
        <v>676</v>
      </c>
      <c r="U11" s="280">
        <v>1.036</v>
      </c>
      <c r="V11" s="280">
        <v>0.94</v>
      </c>
      <c r="W11" s="280">
        <v>1.85</v>
      </c>
      <c r="X11" s="278">
        <v>54</v>
      </c>
      <c r="Y11" s="280">
        <v>2.41</v>
      </c>
      <c r="Z11" s="278">
        <v>23</v>
      </c>
      <c r="AA11" s="280">
        <v>3.18</v>
      </c>
      <c r="AB11" s="280">
        <v>1043</v>
      </c>
      <c r="AC11" s="280">
        <v>907</v>
      </c>
      <c r="AD11" s="280" t="s">
        <v>720</v>
      </c>
      <c r="AE11" s="360" t="s">
        <v>721</v>
      </c>
      <c r="AF11" s="353"/>
      <c r="AG11" s="281"/>
      <c r="AH11" s="281"/>
      <c r="AI11" s="281"/>
      <c r="AJ11" s="281"/>
      <c r="AK11" s="281"/>
      <c r="AL11" s="281"/>
      <c r="AM11" s="281"/>
      <c r="AN11" s="281"/>
      <c r="AO11" s="281"/>
      <c r="AP11" s="281"/>
      <c r="AQ11" s="281"/>
      <c r="AR11" s="281"/>
      <c r="AS11" s="281"/>
      <c r="AT11" s="281"/>
      <c r="AU11" s="281"/>
      <c r="AV11" s="281"/>
      <c r="AW11" s="281"/>
      <c r="AX11" s="281"/>
      <c r="AY11" s="281"/>
    </row>
    <row r="12" spans="1:51" ht="19.5" customHeight="1">
      <c r="A12" s="273" t="s">
        <v>132</v>
      </c>
      <c r="B12" s="274" t="s">
        <v>283</v>
      </c>
      <c r="C12" s="275" t="s">
        <v>383</v>
      </c>
      <c r="D12" s="275" t="s">
        <v>526</v>
      </c>
      <c r="E12" s="276"/>
      <c r="F12" s="275" t="s">
        <v>536</v>
      </c>
      <c r="G12" s="273" t="s">
        <v>586</v>
      </c>
      <c r="H12" s="274">
        <v>115.3</v>
      </c>
      <c r="I12" s="274"/>
      <c r="J12" s="274"/>
      <c r="K12" s="274">
        <v>127.9</v>
      </c>
      <c r="L12" s="274">
        <v>124.3</v>
      </c>
      <c r="M12" s="274">
        <v>119.6</v>
      </c>
      <c r="N12" s="273">
        <v>25</v>
      </c>
      <c r="O12" s="273">
        <v>7000</v>
      </c>
      <c r="P12" s="276"/>
      <c r="Q12" s="359" t="s">
        <v>719</v>
      </c>
      <c r="R12" s="278">
        <v>134</v>
      </c>
      <c r="S12" s="280">
        <v>1.217</v>
      </c>
      <c r="T12" s="278">
        <v>665</v>
      </c>
      <c r="U12" s="282">
        <v>0.99</v>
      </c>
      <c r="V12" s="280">
        <v>0.94</v>
      </c>
      <c r="W12" s="280">
        <v>1.85</v>
      </c>
      <c r="X12" s="278">
        <v>54</v>
      </c>
      <c r="Y12" s="280">
        <v>2.41</v>
      </c>
      <c r="Z12" s="278">
        <v>23</v>
      </c>
      <c r="AA12" s="280">
        <v>3.18</v>
      </c>
      <c r="AB12" s="282">
        <v>1043</v>
      </c>
      <c r="AC12" s="282">
        <v>910</v>
      </c>
      <c r="AD12" s="280" t="s">
        <v>720</v>
      </c>
      <c r="AE12" s="360" t="s">
        <v>722</v>
      </c>
      <c r="AF12" s="353"/>
      <c r="AG12" s="281"/>
      <c r="AH12" s="281"/>
      <c r="AI12" s="281"/>
      <c r="AJ12" s="281"/>
      <c r="AK12" s="281"/>
      <c r="AL12" s="281"/>
      <c r="AM12" s="281"/>
      <c r="AN12" s="281"/>
      <c r="AO12" s="281"/>
      <c r="AP12" s="281"/>
      <c r="AQ12" s="281"/>
      <c r="AR12" s="281"/>
      <c r="AS12" s="281"/>
      <c r="AT12" s="281"/>
      <c r="AU12" s="281"/>
      <c r="AV12" s="281"/>
      <c r="AW12" s="281"/>
      <c r="AX12" s="281"/>
      <c r="AY12" s="281"/>
    </row>
    <row r="13" spans="1:51" ht="19.5" customHeight="1">
      <c r="A13" s="273" t="s">
        <v>133</v>
      </c>
      <c r="B13" s="274" t="s">
        <v>284</v>
      </c>
      <c r="C13" s="275" t="s">
        <v>384</v>
      </c>
      <c r="D13" s="275" t="s">
        <v>527</v>
      </c>
      <c r="E13" s="276"/>
      <c r="F13" s="275" t="s">
        <v>537</v>
      </c>
      <c r="G13" s="273" t="s">
        <v>587</v>
      </c>
      <c r="H13" s="274"/>
      <c r="I13" s="274"/>
      <c r="J13" s="274"/>
      <c r="K13" s="274"/>
      <c r="L13" s="274">
        <v>124.7</v>
      </c>
      <c r="M13" s="274" t="s">
        <v>644</v>
      </c>
      <c r="N13" s="273">
        <v>300</v>
      </c>
      <c r="O13" s="273"/>
      <c r="P13" s="276"/>
      <c r="Q13" s="361" t="s">
        <v>726</v>
      </c>
      <c r="R13" s="278">
        <v>145</v>
      </c>
      <c r="S13" s="280">
        <v>1.219</v>
      </c>
      <c r="T13" s="278">
        <v>792</v>
      </c>
      <c r="U13" s="282">
        <v>1.06</v>
      </c>
      <c r="V13" s="280">
        <v>0.94</v>
      </c>
      <c r="W13" s="280">
        <v>1.85</v>
      </c>
      <c r="X13" s="278">
        <v>54.5</v>
      </c>
      <c r="Y13" s="280">
        <v>2.41</v>
      </c>
      <c r="Z13" s="278">
        <v>22.7</v>
      </c>
      <c r="AA13" s="280">
        <v>3.18</v>
      </c>
      <c r="AB13" s="282">
        <v>1158</v>
      </c>
      <c r="AC13" s="282">
        <v>994</v>
      </c>
      <c r="AD13" s="371" t="s">
        <v>728</v>
      </c>
      <c r="AE13" s="362"/>
      <c r="AF13" s="353"/>
      <c r="AG13" s="281"/>
      <c r="AH13" s="281"/>
      <c r="AI13" s="281"/>
      <c r="AJ13" s="281"/>
      <c r="AK13" s="281"/>
      <c r="AL13" s="281"/>
      <c r="AM13" s="281"/>
      <c r="AN13" s="281"/>
      <c r="AO13" s="281"/>
      <c r="AP13" s="281"/>
      <c r="AQ13" s="281"/>
      <c r="AR13" s="281"/>
      <c r="AS13" s="281"/>
      <c r="AT13" s="281"/>
      <c r="AU13" s="281"/>
      <c r="AV13" s="281"/>
      <c r="AW13" s="281"/>
      <c r="AX13" s="281"/>
      <c r="AY13" s="281"/>
    </row>
    <row r="14" spans="1:51" ht="19.5" customHeight="1">
      <c r="A14" s="273" t="s">
        <v>134</v>
      </c>
      <c r="B14" s="274" t="s">
        <v>285</v>
      </c>
      <c r="C14" s="275" t="s">
        <v>385</v>
      </c>
      <c r="D14" s="275" t="s">
        <v>525</v>
      </c>
      <c r="E14" s="276"/>
      <c r="F14" s="275" t="s">
        <v>484</v>
      </c>
      <c r="G14" s="273" t="s">
        <v>588</v>
      </c>
      <c r="H14" s="274"/>
      <c r="I14" s="274"/>
      <c r="J14" s="274"/>
      <c r="K14" s="274"/>
      <c r="L14" s="274">
        <v>126.7</v>
      </c>
      <c r="M14" s="274">
        <v>123.4</v>
      </c>
      <c r="N14" s="273">
        <v>133</v>
      </c>
      <c r="O14" s="273">
        <v>4000</v>
      </c>
      <c r="P14" s="276"/>
      <c r="Q14" s="370" t="s">
        <v>727</v>
      </c>
      <c r="R14" s="278">
        <v>102</v>
      </c>
      <c r="S14" s="280">
        <v>1.219</v>
      </c>
      <c r="T14" s="278">
        <v>685</v>
      </c>
      <c r="U14" s="282">
        <v>1.01</v>
      </c>
      <c r="V14" s="280">
        <v>0.94</v>
      </c>
      <c r="W14" s="280">
        <v>1.85</v>
      </c>
      <c r="X14" s="278">
        <v>54</v>
      </c>
      <c r="Y14" s="280">
        <v>2.41</v>
      </c>
      <c r="Z14" s="278">
        <v>23</v>
      </c>
      <c r="AA14" s="280">
        <v>3.18</v>
      </c>
      <c r="AB14" s="282">
        <v>1044</v>
      </c>
      <c r="AC14" s="282">
        <v>910</v>
      </c>
      <c r="AD14" s="372" t="s">
        <v>673</v>
      </c>
      <c r="AE14" s="362"/>
      <c r="AF14" s="353"/>
      <c r="AG14" s="281"/>
      <c r="AH14" s="281"/>
      <c r="AI14" s="281"/>
      <c r="AJ14" s="281"/>
      <c r="AK14" s="281"/>
      <c r="AL14" s="281"/>
      <c r="AM14" s="281"/>
      <c r="AN14" s="281"/>
      <c r="AO14" s="281"/>
      <c r="AP14" s="281"/>
      <c r="AQ14" s="281"/>
      <c r="AR14" s="281"/>
      <c r="AS14" s="281"/>
      <c r="AT14" s="281"/>
      <c r="AU14" s="281"/>
      <c r="AV14" s="281"/>
      <c r="AW14" s="281"/>
      <c r="AX14" s="281"/>
      <c r="AY14" s="281"/>
    </row>
    <row r="15" spans="1:51" ht="19.5" customHeight="1">
      <c r="A15" s="273" t="s">
        <v>135</v>
      </c>
      <c r="B15" s="274" t="s">
        <v>285</v>
      </c>
      <c r="C15" s="275" t="s">
        <v>386</v>
      </c>
      <c r="D15" s="275" t="s">
        <v>525</v>
      </c>
      <c r="E15" s="276"/>
      <c r="F15" s="275" t="s">
        <v>538</v>
      </c>
      <c r="G15" s="273" t="s">
        <v>589</v>
      </c>
      <c r="H15" s="274"/>
      <c r="I15" s="274"/>
      <c r="J15" s="274"/>
      <c r="K15" s="274"/>
      <c r="L15" s="274">
        <v>126.7</v>
      </c>
      <c r="M15" s="274" t="s">
        <v>645</v>
      </c>
      <c r="N15" s="273">
        <v>656</v>
      </c>
      <c r="O15" s="273"/>
      <c r="P15" s="276"/>
      <c r="Q15" s="363"/>
      <c r="R15" s="278"/>
      <c r="S15" s="280"/>
      <c r="T15" s="278"/>
      <c r="U15" s="282"/>
      <c r="V15" s="282"/>
      <c r="W15" s="282"/>
      <c r="X15" s="282"/>
      <c r="Y15" s="282"/>
      <c r="Z15" s="282"/>
      <c r="AA15" s="282"/>
      <c r="AB15" s="282"/>
      <c r="AC15" s="282"/>
      <c r="AD15" s="282"/>
      <c r="AE15" s="364"/>
      <c r="AF15" s="281"/>
      <c r="AG15" s="281"/>
      <c r="AH15" s="281"/>
      <c r="AI15" s="281"/>
      <c r="AJ15" s="281"/>
      <c r="AK15" s="281"/>
      <c r="AL15" s="281"/>
      <c r="AM15" s="281"/>
      <c r="AN15" s="281"/>
      <c r="AO15" s="281"/>
      <c r="AP15" s="281"/>
      <c r="AQ15" s="281"/>
      <c r="AR15" s="281"/>
      <c r="AS15" s="281"/>
      <c r="AT15" s="281"/>
      <c r="AU15" s="281"/>
      <c r="AV15" s="281"/>
      <c r="AW15" s="281"/>
      <c r="AX15" s="281"/>
      <c r="AY15" s="281"/>
    </row>
    <row r="16" spans="1:51" ht="19.5" customHeight="1" thickBot="1">
      <c r="A16" s="273" t="s">
        <v>136</v>
      </c>
      <c r="B16" s="274" t="s">
        <v>286</v>
      </c>
      <c r="C16" s="275" t="s">
        <v>387</v>
      </c>
      <c r="D16" s="275" t="s">
        <v>527</v>
      </c>
      <c r="E16" s="276"/>
      <c r="F16" s="275" t="s">
        <v>539</v>
      </c>
      <c r="G16" s="273" t="s">
        <v>590</v>
      </c>
      <c r="H16" s="274"/>
      <c r="I16" s="274"/>
      <c r="J16" s="274"/>
      <c r="K16" s="274"/>
      <c r="L16" s="274">
        <v>126.7</v>
      </c>
      <c r="M16" s="274">
        <v>119.925</v>
      </c>
      <c r="N16" s="273">
        <v>2697</v>
      </c>
      <c r="O16" s="273">
        <v>6000</v>
      </c>
      <c r="P16" s="276"/>
      <c r="Q16" s="365"/>
      <c r="R16" s="366"/>
      <c r="S16" s="367"/>
      <c r="T16" s="366"/>
      <c r="U16" s="368"/>
      <c r="V16" s="368"/>
      <c r="W16" s="368"/>
      <c r="X16" s="368"/>
      <c r="Y16" s="368"/>
      <c r="Z16" s="368"/>
      <c r="AA16" s="368"/>
      <c r="AB16" s="368"/>
      <c r="AC16" s="368"/>
      <c r="AD16" s="368"/>
      <c r="AE16" s="369"/>
      <c r="AF16" s="281"/>
      <c r="AG16" s="281"/>
      <c r="AH16" s="281"/>
      <c r="AI16" s="281"/>
      <c r="AJ16" s="281"/>
      <c r="AK16" s="281"/>
      <c r="AL16" s="281"/>
      <c r="AM16" s="281"/>
      <c r="AN16" s="281"/>
      <c r="AO16" s="281"/>
      <c r="AP16" s="281"/>
      <c r="AQ16" s="281"/>
      <c r="AR16" s="281"/>
      <c r="AS16" s="281"/>
      <c r="AT16" s="281"/>
      <c r="AU16" s="281"/>
      <c r="AV16" s="281"/>
      <c r="AW16" s="281"/>
      <c r="AX16" s="281"/>
      <c r="AY16" s="281"/>
    </row>
    <row r="17" spans="1:51" ht="19.5" customHeight="1">
      <c r="A17" s="273" t="s">
        <v>137</v>
      </c>
      <c r="B17" s="274" t="s">
        <v>287</v>
      </c>
      <c r="C17" s="275" t="s">
        <v>388</v>
      </c>
      <c r="D17" s="275" t="s">
        <v>527</v>
      </c>
      <c r="E17" s="276"/>
      <c r="F17" s="275" t="s">
        <v>400</v>
      </c>
      <c r="G17" s="273" t="s">
        <v>591</v>
      </c>
      <c r="H17" s="274"/>
      <c r="I17" s="274"/>
      <c r="J17" s="274"/>
      <c r="K17" s="274"/>
      <c r="L17" s="274">
        <v>124.7</v>
      </c>
      <c r="M17" s="274">
        <v>119.2</v>
      </c>
      <c r="N17" s="273">
        <v>31</v>
      </c>
      <c r="O17" s="273">
        <v>6000</v>
      </c>
      <c r="P17" s="276"/>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row>
    <row r="18" spans="1:51" ht="19.5" customHeight="1">
      <c r="A18" s="273" t="s">
        <v>138</v>
      </c>
      <c r="B18" s="274" t="s">
        <v>288</v>
      </c>
      <c r="C18" s="275" t="s">
        <v>389</v>
      </c>
      <c r="D18" s="275" t="s">
        <v>525</v>
      </c>
      <c r="E18" s="276"/>
      <c r="F18" s="275" t="s">
        <v>540</v>
      </c>
      <c r="G18" s="273" t="s">
        <v>592</v>
      </c>
      <c r="H18" s="274"/>
      <c r="I18" s="274"/>
      <c r="J18" s="274"/>
      <c r="K18" s="274"/>
      <c r="L18" s="274">
        <v>125.7</v>
      </c>
      <c r="M18" s="274"/>
      <c r="N18" s="273">
        <v>152</v>
      </c>
      <c r="O18" s="273"/>
      <c r="P18" s="276"/>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row>
    <row r="19" spans="1:51" ht="19.5" customHeight="1">
      <c r="A19" s="273" t="s">
        <v>139</v>
      </c>
      <c r="B19" s="274" t="s">
        <v>289</v>
      </c>
      <c r="C19" s="275" t="s">
        <v>390</v>
      </c>
      <c r="D19" s="275" t="s">
        <v>525</v>
      </c>
      <c r="E19" s="276"/>
      <c r="F19" s="275" t="s">
        <v>541</v>
      </c>
      <c r="G19" s="273" t="s">
        <v>593</v>
      </c>
      <c r="H19" s="274"/>
      <c r="I19" s="274"/>
      <c r="J19" s="274"/>
      <c r="K19" s="274"/>
      <c r="L19" s="274">
        <v>120.375</v>
      </c>
      <c r="M19" s="274" t="s">
        <v>646</v>
      </c>
      <c r="N19" s="273">
        <v>986</v>
      </c>
      <c r="O19" s="273"/>
      <c r="P19" s="276"/>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row>
    <row r="20" spans="1:51" ht="19.5" customHeight="1">
      <c r="A20" s="273" t="s">
        <v>140</v>
      </c>
      <c r="B20" s="274" t="s">
        <v>290</v>
      </c>
      <c r="C20" s="275" t="s">
        <v>391</v>
      </c>
      <c r="D20" s="275" t="s">
        <v>527</v>
      </c>
      <c r="E20" s="276"/>
      <c r="F20" s="275" t="s">
        <v>542</v>
      </c>
      <c r="G20" s="273" t="s">
        <v>594</v>
      </c>
      <c r="H20" s="274"/>
      <c r="I20" s="274"/>
      <c r="J20" s="274"/>
      <c r="K20" s="274"/>
      <c r="L20" s="274">
        <v>124.7</v>
      </c>
      <c r="M20" s="274">
        <v>118.45</v>
      </c>
      <c r="N20" s="273">
        <v>1046</v>
      </c>
      <c r="O20" s="273">
        <v>6000</v>
      </c>
      <c r="P20" s="276"/>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row>
    <row r="21" spans="1:51" ht="19.5" customHeight="1">
      <c r="A21" s="273" t="s">
        <v>141</v>
      </c>
      <c r="B21" s="274" t="s">
        <v>291</v>
      </c>
      <c r="C21" s="275" t="s">
        <v>392</v>
      </c>
      <c r="D21" s="275" t="s">
        <v>525</v>
      </c>
      <c r="E21" s="276"/>
      <c r="F21" s="275" t="s">
        <v>543</v>
      </c>
      <c r="G21" s="273" t="s">
        <v>595</v>
      </c>
      <c r="H21" s="274"/>
      <c r="I21" s="274"/>
      <c r="J21" s="274"/>
      <c r="K21" s="274"/>
      <c r="L21" s="274">
        <v>118.825</v>
      </c>
      <c r="M21" s="274">
        <v>121.3</v>
      </c>
      <c r="N21" s="273">
        <v>2618</v>
      </c>
      <c r="O21" s="273">
        <v>7000</v>
      </c>
      <c r="P21" s="276"/>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row>
    <row r="22" spans="1:51" ht="19.5" customHeight="1">
      <c r="A22" s="273" t="s">
        <v>142</v>
      </c>
      <c r="B22" s="274" t="s">
        <v>292</v>
      </c>
      <c r="C22" s="275" t="s">
        <v>393</v>
      </c>
      <c r="D22" s="275" t="s">
        <v>527</v>
      </c>
      <c r="E22" s="276"/>
      <c r="F22" s="275" t="s">
        <v>544</v>
      </c>
      <c r="G22" s="273" t="s">
        <v>596</v>
      </c>
      <c r="H22" s="274"/>
      <c r="I22" s="274"/>
      <c r="J22" s="274"/>
      <c r="K22" s="274">
        <v>120.1</v>
      </c>
      <c r="L22" s="274">
        <v>118.825</v>
      </c>
      <c r="M22" s="274" t="s">
        <v>647</v>
      </c>
      <c r="N22" s="273">
        <v>730</v>
      </c>
      <c r="O22" s="273"/>
      <c r="P22" s="276"/>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row>
    <row r="23" spans="1:51" ht="19.5" customHeight="1">
      <c r="A23" s="273" t="s">
        <v>143</v>
      </c>
      <c r="B23" s="274" t="s">
        <v>293</v>
      </c>
      <c r="C23" s="275" t="s">
        <v>394</v>
      </c>
      <c r="D23" s="275" t="s">
        <v>527</v>
      </c>
      <c r="E23" s="276"/>
      <c r="F23" s="275" t="s">
        <v>407</v>
      </c>
      <c r="G23" s="273" t="s">
        <v>597</v>
      </c>
      <c r="H23" s="274"/>
      <c r="I23" s="274"/>
      <c r="J23" s="274"/>
      <c r="K23" s="274"/>
      <c r="L23" s="274">
        <v>126.7</v>
      </c>
      <c r="M23" s="274">
        <v>121</v>
      </c>
      <c r="N23" s="273">
        <v>266</v>
      </c>
      <c r="O23" s="273">
        <v>4000</v>
      </c>
      <c r="P23" s="276"/>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row>
    <row r="24" spans="1:51" ht="19.5" customHeight="1">
      <c r="A24" s="273" t="s">
        <v>144</v>
      </c>
      <c r="B24" s="274" t="s">
        <v>294</v>
      </c>
      <c r="C24" s="275" t="s">
        <v>395</v>
      </c>
      <c r="D24" s="275" t="s">
        <v>528</v>
      </c>
      <c r="E24" s="276"/>
      <c r="F24" s="275" t="s">
        <v>545</v>
      </c>
      <c r="G24" s="273" t="s">
        <v>598</v>
      </c>
      <c r="H24" s="280">
        <v>126.025</v>
      </c>
      <c r="I24" s="280"/>
      <c r="J24" s="280">
        <v>120.1</v>
      </c>
      <c r="K24" s="280"/>
      <c r="L24" s="280">
        <v>126.45</v>
      </c>
      <c r="M24" s="280"/>
      <c r="N24" s="280">
        <v>84</v>
      </c>
      <c r="O24" s="280">
        <v>6000</v>
      </c>
      <c r="P24" s="276"/>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row>
    <row r="25" spans="1:51" ht="19.5" customHeight="1">
      <c r="A25" s="273" t="s">
        <v>145</v>
      </c>
      <c r="B25" s="274" t="s">
        <v>276</v>
      </c>
      <c r="C25" s="275" t="s">
        <v>396</v>
      </c>
      <c r="D25" s="275" t="s">
        <v>525</v>
      </c>
      <c r="E25" s="276"/>
      <c r="F25" s="275" t="s">
        <v>494</v>
      </c>
      <c r="G25" s="273" t="s">
        <v>599</v>
      </c>
      <c r="H25" s="274"/>
      <c r="I25" s="274"/>
      <c r="J25" s="274"/>
      <c r="K25" s="274"/>
      <c r="L25" s="274">
        <v>126.7</v>
      </c>
      <c r="M25" s="274">
        <v>119.9</v>
      </c>
      <c r="N25" s="273">
        <v>21</v>
      </c>
      <c r="O25" s="273">
        <v>5000</v>
      </c>
      <c r="P25" s="276"/>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row>
    <row r="26" spans="1:51" ht="19.5" customHeight="1">
      <c r="A26" s="273" t="s">
        <v>146</v>
      </c>
      <c r="B26" s="274" t="s">
        <v>295</v>
      </c>
      <c r="C26" s="275" t="s">
        <v>397</v>
      </c>
      <c r="D26" s="275" t="s">
        <v>525</v>
      </c>
      <c r="E26" s="276"/>
      <c r="F26" s="275" t="s">
        <v>546</v>
      </c>
      <c r="G26" s="273" t="s">
        <v>29</v>
      </c>
      <c r="H26" s="280">
        <v>118.175</v>
      </c>
      <c r="I26" s="280"/>
      <c r="J26" s="280">
        <v>120.5</v>
      </c>
      <c r="K26" s="280"/>
      <c r="L26" s="280">
        <v>120.65</v>
      </c>
      <c r="M26" s="280"/>
      <c r="N26" s="280">
        <v>76</v>
      </c>
      <c r="O26" s="280">
        <v>7000</v>
      </c>
      <c r="P26" s="276"/>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row>
    <row r="27" spans="1:51" ht="19.5" customHeight="1">
      <c r="A27" s="273" t="s">
        <v>147</v>
      </c>
      <c r="B27" s="274" t="s">
        <v>296</v>
      </c>
      <c r="C27" s="275" t="s">
        <v>398</v>
      </c>
      <c r="D27" s="275" t="s">
        <v>527</v>
      </c>
      <c r="E27" s="276"/>
      <c r="F27" s="275" t="s">
        <v>547</v>
      </c>
      <c r="G27" s="273" t="s">
        <v>600</v>
      </c>
      <c r="H27" s="274"/>
      <c r="I27" s="291"/>
      <c r="J27" s="274"/>
      <c r="K27" s="274"/>
      <c r="L27" s="274">
        <v>125.05</v>
      </c>
      <c r="M27" s="274" t="s">
        <v>648</v>
      </c>
      <c r="N27" s="273">
        <v>30</v>
      </c>
      <c r="O27" s="273"/>
      <c r="P27" s="276"/>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row>
    <row r="28" spans="1:51" ht="19.5" customHeight="1">
      <c r="A28" s="273" t="s">
        <v>148</v>
      </c>
      <c r="B28" s="274" t="s">
        <v>297</v>
      </c>
      <c r="C28" s="275" t="s">
        <v>399</v>
      </c>
      <c r="D28" s="275" t="s">
        <v>525</v>
      </c>
      <c r="E28" s="276"/>
      <c r="F28" s="275" t="s">
        <v>548</v>
      </c>
      <c r="G28" s="273" t="s">
        <v>601</v>
      </c>
      <c r="H28" s="274"/>
      <c r="I28" s="274"/>
      <c r="J28" s="274"/>
      <c r="K28" s="274"/>
      <c r="L28" s="274">
        <v>126.7</v>
      </c>
      <c r="M28" s="274">
        <v>119.8</v>
      </c>
      <c r="N28" s="273">
        <v>44</v>
      </c>
      <c r="O28" s="273">
        <v>5000</v>
      </c>
      <c r="P28" s="276"/>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row>
    <row r="29" spans="1:51" ht="19.5" customHeight="1">
      <c r="A29" s="273" t="s">
        <v>149</v>
      </c>
      <c r="B29" s="274" t="s">
        <v>298</v>
      </c>
      <c r="C29" s="275" t="s">
        <v>400</v>
      </c>
      <c r="D29" s="275" t="s">
        <v>526</v>
      </c>
      <c r="E29" s="276"/>
      <c r="F29" s="275" t="s">
        <v>549</v>
      </c>
      <c r="G29" s="273" t="s">
        <v>602</v>
      </c>
      <c r="H29" s="274"/>
      <c r="I29" s="274"/>
      <c r="J29" s="274" t="s">
        <v>641</v>
      </c>
      <c r="K29" s="274"/>
      <c r="L29" s="274">
        <v>125.05</v>
      </c>
      <c r="M29" s="274" t="s">
        <v>649</v>
      </c>
      <c r="N29" s="273">
        <v>90</v>
      </c>
      <c r="O29" s="273"/>
      <c r="P29" s="276"/>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row>
    <row r="30" spans="1:51" ht="19.5" customHeight="1">
      <c r="A30" s="273" t="s">
        <v>150</v>
      </c>
      <c r="B30" s="274" t="s">
        <v>299</v>
      </c>
      <c r="C30" s="275" t="s">
        <v>401</v>
      </c>
      <c r="D30" s="275" t="s">
        <v>525</v>
      </c>
      <c r="E30" s="276"/>
      <c r="F30" s="275" t="s">
        <v>550</v>
      </c>
      <c r="G30" s="273" t="s">
        <v>603</v>
      </c>
      <c r="H30" s="274"/>
      <c r="I30" s="274"/>
      <c r="J30" s="274"/>
      <c r="K30" s="274"/>
      <c r="L30" s="274">
        <v>126.7</v>
      </c>
      <c r="M30" s="274"/>
      <c r="N30" s="273">
        <v>1165</v>
      </c>
      <c r="O30" s="273"/>
      <c r="P30" s="276"/>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row>
    <row r="31" spans="1:51" ht="19.5" customHeight="1">
      <c r="A31" s="273" t="s">
        <v>151</v>
      </c>
      <c r="B31" s="274" t="s">
        <v>300</v>
      </c>
      <c r="C31" s="275" t="s">
        <v>402</v>
      </c>
      <c r="D31" s="275" t="s">
        <v>525</v>
      </c>
      <c r="E31" s="276"/>
      <c r="F31" s="275" t="s">
        <v>551</v>
      </c>
      <c r="G31" s="273" t="s">
        <v>604</v>
      </c>
      <c r="H31" s="274"/>
      <c r="I31" s="274"/>
      <c r="J31" s="274"/>
      <c r="K31" s="274"/>
      <c r="L31" s="274">
        <v>118.825</v>
      </c>
      <c r="M31" s="274" t="s">
        <v>650</v>
      </c>
      <c r="N31" s="273">
        <v>348</v>
      </c>
      <c r="O31" s="273"/>
      <c r="P31" s="276"/>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row>
    <row r="32" spans="1:51" ht="19.5" customHeight="1">
      <c r="A32" s="273" t="s">
        <v>152</v>
      </c>
      <c r="B32" s="274" t="s">
        <v>301</v>
      </c>
      <c r="C32" s="275" t="s">
        <v>403</v>
      </c>
      <c r="D32" s="275" t="s">
        <v>527</v>
      </c>
      <c r="E32" s="276"/>
      <c r="F32" s="275" t="s">
        <v>552</v>
      </c>
      <c r="G32" s="273" t="s">
        <v>605</v>
      </c>
      <c r="H32" s="274"/>
      <c r="I32" s="274"/>
      <c r="J32" s="274">
        <v>120.35</v>
      </c>
      <c r="K32" s="274"/>
      <c r="L32" s="274">
        <v>126.7</v>
      </c>
      <c r="M32" s="274"/>
      <c r="N32" s="273">
        <v>283</v>
      </c>
      <c r="O32" s="273">
        <v>3000</v>
      </c>
      <c r="P32" s="276"/>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row>
    <row r="33" spans="1:51" ht="19.5" customHeight="1">
      <c r="A33" s="273" t="s">
        <v>153</v>
      </c>
      <c r="B33" s="274" t="s">
        <v>277</v>
      </c>
      <c r="C33" s="275" t="s">
        <v>404</v>
      </c>
      <c r="D33" s="275" t="s">
        <v>525</v>
      </c>
      <c r="E33" s="276"/>
      <c r="F33" s="275" t="s">
        <v>553</v>
      </c>
      <c r="G33" s="273" t="s">
        <v>606</v>
      </c>
      <c r="H33" s="280">
        <v>124.475</v>
      </c>
      <c r="I33" s="280"/>
      <c r="J33" s="280">
        <v>119.95</v>
      </c>
      <c r="K33" s="280">
        <v>119.95</v>
      </c>
      <c r="L33" s="280">
        <v>120.375</v>
      </c>
      <c r="M33" s="280"/>
      <c r="N33" s="280">
        <v>57</v>
      </c>
      <c r="O33" s="280">
        <v>4000</v>
      </c>
      <c r="P33" s="276"/>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row>
    <row r="34" spans="1:51" ht="19.5" customHeight="1">
      <c r="A34" s="273" t="s">
        <v>154</v>
      </c>
      <c r="B34" s="274" t="s">
        <v>302</v>
      </c>
      <c r="C34" s="275" t="s">
        <v>405</v>
      </c>
      <c r="D34" s="275" t="s">
        <v>525</v>
      </c>
      <c r="E34" s="276"/>
      <c r="F34" s="275" t="s">
        <v>554</v>
      </c>
      <c r="G34" s="273" t="s">
        <v>607</v>
      </c>
      <c r="H34" s="274"/>
      <c r="I34" s="274"/>
      <c r="J34" s="274">
        <v>121.2</v>
      </c>
      <c r="K34" s="274"/>
      <c r="L34" s="274">
        <v>125.7</v>
      </c>
      <c r="M34" s="274"/>
      <c r="N34" s="273">
        <v>203</v>
      </c>
      <c r="O34" s="280">
        <v>5000</v>
      </c>
      <c r="P34" s="276"/>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row>
    <row r="35" spans="1:51" ht="19.5" customHeight="1">
      <c r="A35" s="273" t="s">
        <v>155</v>
      </c>
      <c r="B35" s="274" t="s">
        <v>289</v>
      </c>
      <c r="C35" s="275" t="s">
        <v>406</v>
      </c>
      <c r="D35" s="275" t="s">
        <v>525</v>
      </c>
      <c r="E35" s="276"/>
      <c r="F35" s="275" t="s">
        <v>555</v>
      </c>
      <c r="G35" s="273" t="s">
        <v>608</v>
      </c>
      <c r="H35" s="280"/>
      <c r="I35" s="280"/>
      <c r="J35" s="280"/>
      <c r="K35" s="280"/>
      <c r="L35" s="280">
        <v>126.45</v>
      </c>
      <c r="M35" s="280">
        <v>120.5</v>
      </c>
      <c r="N35" s="280">
        <v>78</v>
      </c>
      <c r="O35" s="280">
        <v>5000</v>
      </c>
      <c r="P35" s="276"/>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row>
    <row r="36" spans="1:51" ht="19.5" customHeight="1">
      <c r="A36" s="273" t="s">
        <v>156</v>
      </c>
      <c r="B36" s="274" t="s">
        <v>303</v>
      </c>
      <c r="C36" s="275" t="s">
        <v>407</v>
      </c>
      <c r="D36" s="275" t="s">
        <v>527</v>
      </c>
      <c r="E36" s="276"/>
      <c r="F36" s="275" t="s">
        <v>423</v>
      </c>
      <c r="G36" s="273" t="s">
        <v>609</v>
      </c>
      <c r="H36" s="280"/>
      <c r="I36" s="280"/>
      <c r="J36" s="280"/>
      <c r="K36" s="280"/>
      <c r="L36" s="280">
        <v>120.65</v>
      </c>
      <c r="M36" s="280">
        <v>126.45</v>
      </c>
      <c r="N36" s="280">
        <v>29</v>
      </c>
      <c r="O36" s="280">
        <v>4000</v>
      </c>
      <c r="P36" s="276"/>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row>
    <row r="37" spans="1:51" ht="19.5" customHeight="1">
      <c r="A37" s="273" t="s">
        <v>157</v>
      </c>
      <c r="B37" s="274" t="s">
        <v>304</v>
      </c>
      <c r="C37" s="275" t="s">
        <v>408</v>
      </c>
      <c r="D37" s="275" t="s">
        <v>525</v>
      </c>
      <c r="E37" s="276"/>
      <c r="F37" s="275" t="s">
        <v>509</v>
      </c>
      <c r="G37" s="273" t="s">
        <v>610</v>
      </c>
      <c r="H37" s="274"/>
      <c r="I37" s="274"/>
      <c r="J37" s="274"/>
      <c r="K37" s="274"/>
      <c r="L37" s="274">
        <v>126.7</v>
      </c>
      <c r="M37" s="274">
        <v>121.2</v>
      </c>
      <c r="N37" s="273">
        <v>39</v>
      </c>
      <c r="O37" s="273">
        <v>3000</v>
      </c>
      <c r="P37" s="276"/>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row>
    <row r="38" spans="1:51" ht="19.5" customHeight="1">
      <c r="A38" s="273" t="s">
        <v>158</v>
      </c>
      <c r="B38" s="274" t="s">
        <v>305</v>
      </c>
      <c r="C38" s="275" t="s">
        <v>409</v>
      </c>
      <c r="D38" s="275" t="s">
        <v>525</v>
      </c>
      <c r="E38" s="276"/>
      <c r="F38" s="275" t="s">
        <v>556</v>
      </c>
      <c r="G38" s="273" t="s">
        <v>611</v>
      </c>
      <c r="H38" s="274"/>
      <c r="I38" s="274"/>
      <c r="J38" s="274"/>
      <c r="K38" s="274">
        <v>127.9</v>
      </c>
      <c r="L38" s="274">
        <v>126.3</v>
      </c>
      <c r="M38" s="274">
        <v>119.95</v>
      </c>
      <c r="N38" s="273">
        <v>229</v>
      </c>
      <c r="O38" s="273">
        <v>7000</v>
      </c>
      <c r="P38" s="276"/>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row>
    <row r="39" spans="1:51" ht="19.5" customHeight="1">
      <c r="A39" s="273" t="s">
        <v>159</v>
      </c>
      <c r="B39" s="274" t="s">
        <v>306</v>
      </c>
      <c r="C39" s="275" t="s">
        <v>410</v>
      </c>
      <c r="D39" s="275" t="s">
        <v>525</v>
      </c>
      <c r="E39" s="276"/>
      <c r="F39" s="275" t="s">
        <v>557</v>
      </c>
      <c r="G39" s="273" t="s">
        <v>612</v>
      </c>
      <c r="H39" s="274"/>
      <c r="I39" s="274"/>
      <c r="J39" s="274"/>
      <c r="K39" s="274">
        <v>119.85</v>
      </c>
      <c r="L39" s="274">
        <v>125.7</v>
      </c>
      <c r="M39" s="274">
        <v>119.95</v>
      </c>
      <c r="N39" s="273">
        <v>10</v>
      </c>
      <c r="O39" s="273">
        <v>5000</v>
      </c>
      <c r="P39" s="276"/>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row>
    <row r="40" spans="1:51" ht="19.5" customHeight="1">
      <c r="A40" s="273" t="s">
        <v>160</v>
      </c>
      <c r="B40" s="274" t="s">
        <v>307</v>
      </c>
      <c r="C40" s="275" t="s">
        <v>411</v>
      </c>
      <c r="D40" s="275" t="s">
        <v>525</v>
      </c>
      <c r="E40" s="276"/>
      <c r="F40" s="275" t="s">
        <v>558</v>
      </c>
      <c r="G40" s="273" t="s">
        <v>613</v>
      </c>
      <c r="H40" s="274">
        <v>117</v>
      </c>
      <c r="I40" s="274"/>
      <c r="J40" s="274"/>
      <c r="K40" s="274">
        <v>127.9</v>
      </c>
      <c r="L40" s="274">
        <v>126.3</v>
      </c>
      <c r="M40" s="274">
        <v>123.4</v>
      </c>
      <c r="N40" s="273">
        <v>237</v>
      </c>
      <c r="O40" s="273">
        <v>7000</v>
      </c>
      <c r="P40" s="276"/>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row>
    <row r="41" spans="1:51" ht="19.5" customHeight="1">
      <c r="A41" s="273" t="s">
        <v>161</v>
      </c>
      <c r="B41" s="274" t="s">
        <v>308</v>
      </c>
      <c r="C41" s="275" t="s">
        <v>412</v>
      </c>
      <c r="D41" s="275" t="s">
        <v>525</v>
      </c>
      <c r="E41" s="276"/>
      <c r="F41" s="275" t="s">
        <v>429</v>
      </c>
      <c r="G41" s="273" t="s">
        <v>614</v>
      </c>
      <c r="H41" s="274"/>
      <c r="I41" s="274"/>
      <c r="J41" s="274"/>
      <c r="K41" s="274"/>
      <c r="L41" s="274">
        <v>124.3</v>
      </c>
      <c r="M41" s="274">
        <v>119.9</v>
      </c>
      <c r="N41" s="273">
        <v>7</v>
      </c>
      <c r="O41" s="273">
        <v>5000</v>
      </c>
      <c r="P41" s="276"/>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row>
    <row r="42" spans="1:51" ht="19.5" customHeight="1">
      <c r="A42" s="273" t="s">
        <v>162</v>
      </c>
      <c r="B42" s="274" t="s">
        <v>309</v>
      </c>
      <c r="C42" s="275" t="s">
        <v>413</v>
      </c>
      <c r="D42" s="275" t="s">
        <v>525</v>
      </c>
      <c r="E42" s="276"/>
      <c r="F42" s="275" t="s">
        <v>559</v>
      </c>
      <c r="G42" s="273" t="s">
        <v>615</v>
      </c>
      <c r="H42" s="280"/>
      <c r="I42" s="280"/>
      <c r="J42" s="280"/>
      <c r="K42" s="280"/>
      <c r="L42" s="280">
        <v>126.45</v>
      </c>
      <c r="M42" s="280">
        <v>121.2</v>
      </c>
      <c r="N42" s="280">
        <v>95</v>
      </c>
      <c r="O42" s="280">
        <v>6000</v>
      </c>
      <c r="P42" s="276"/>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row>
    <row r="43" spans="1:51" ht="19.5" customHeight="1">
      <c r="A43" s="273" t="s">
        <v>163</v>
      </c>
      <c r="B43" s="274" t="s">
        <v>291</v>
      </c>
      <c r="C43" s="275" t="s">
        <v>414</v>
      </c>
      <c r="D43" s="275" t="s">
        <v>525</v>
      </c>
      <c r="E43" s="276"/>
      <c r="F43" s="275" t="s">
        <v>431</v>
      </c>
      <c r="G43" s="273" t="s">
        <v>616</v>
      </c>
      <c r="H43" s="274"/>
      <c r="I43" s="274"/>
      <c r="J43" s="274"/>
      <c r="K43" s="274"/>
      <c r="L43" s="274">
        <v>124.95</v>
      </c>
      <c r="M43" s="274" t="s">
        <v>651</v>
      </c>
      <c r="N43" s="273">
        <v>60</v>
      </c>
      <c r="O43" s="273"/>
      <c r="P43" s="276"/>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row>
    <row r="44" spans="1:51" ht="19.5" customHeight="1">
      <c r="A44" s="273" t="s">
        <v>164</v>
      </c>
      <c r="B44" s="274" t="s">
        <v>310</v>
      </c>
      <c r="C44" s="275" t="s">
        <v>415</v>
      </c>
      <c r="D44" s="275" t="s">
        <v>528</v>
      </c>
      <c r="E44" s="276"/>
      <c r="F44" s="275" t="s">
        <v>560</v>
      </c>
      <c r="G44" s="273" t="s">
        <v>617</v>
      </c>
      <c r="H44" s="274"/>
      <c r="I44" s="274"/>
      <c r="J44" s="274"/>
      <c r="K44" s="274"/>
      <c r="L44" s="274"/>
      <c r="M44" s="274"/>
      <c r="N44" s="273">
        <v>681</v>
      </c>
      <c r="O44" s="273">
        <v>7000</v>
      </c>
      <c r="P44" s="276"/>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row>
    <row r="45" spans="1:51" ht="19.5" customHeight="1">
      <c r="A45" s="273" t="s">
        <v>165</v>
      </c>
      <c r="B45" s="274" t="s">
        <v>311</v>
      </c>
      <c r="C45" s="275" t="s">
        <v>416</v>
      </c>
      <c r="D45" s="275" t="s">
        <v>527</v>
      </c>
      <c r="E45" s="276"/>
      <c r="F45" s="275" t="s">
        <v>561</v>
      </c>
      <c r="G45" s="273" t="s">
        <v>618</v>
      </c>
      <c r="H45" s="274"/>
      <c r="I45" s="274"/>
      <c r="J45" s="274">
        <v>119.5</v>
      </c>
      <c r="K45" s="274">
        <v>124.35</v>
      </c>
      <c r="L45" s="274">
        <v>125.05</v>
      </c>
      <c r="M45" s="274"/>
      <c r="N45" s="273">
        <v>174</v>
      </c>
      <c r="O45" s="273">
        <v>7000</v>
      </c>
      <c r="P45" s="276"/>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row>
    <row r="46" spans="1:51" ht="19.5" customHeight="1">
      <c r="A46" s="273" t="s">
        <v>166</v>
      </c>
      <c r="B46" s="274" t="s">
        <v>312</v>
      </c>
      <c r="C46" s="275" t="s">
        <v>417</v>
      </c>
      <c r="D46" s="275" t="s">
        <v>525</v>
      </c>
      <c r="E46" s="276"/>
      <c r="F46" s="275" t="s">
        <v>515</v>
      </c>
      <c r="G46" s="273" t="s">
        <v>619</v>
      </c>
      <c r="H46" s="274"/>
      <c r="I46" s="274"/>
      <c r="J46" s="274">
        <v>120.4</v>
      </c>
      <c r="K46" s="274"/>
      <c r="L46" s="274">
        <v>125.7</v>
      </c>
      <c r="M46" s="274"/>
      <c r="N46" s="273">
        <v>2054</v>
      </c>
      <c r="O46" s="273">
        <v>6000</v>
      </c>
      <c r="P46" s="276"/>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row>
    <row r="47" spans="1:51" ht="19.5" customHeight="1">
      <c r="A47" s="273" t="s">
        <v>167</v>
      </c>
      <c r="B47" s="274" t="s">
        <v>276</v>
      </c>
      <c r="C47" s="275" t="s">
        <v>418</v>
      </c>
      <c r="D47" s="275" t="s">
        <v>525</v>
      </c>
      <c r="E47" s="276"/>
      <c r="F47" s="275" t="s">
        <v>562</v>
      </c>
      <c r="G47" s="273" t="s">
        <v>620</v>
      </c>
      <c r="H47" s="274"/>
      <c r="I47" s="274"/>
      <c r="J47" s="274"/>
      <c r="K47" s="274"/>
      <c r="L47" s="274">
        <v>124.3</v>
      </c>
      <c r="M47" s="274">
        <v>119.8</v>
      </c>
      <c r="N47" s="273">
        <v>14</v>
      </c>
      <c r="O47" s="273">
        <v>5000</v>
      </c>
      <c r="P47" s="276"/>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row>
    <row r="48" spans="1:51" ht="19.5" customHeight="1">
      <c r="A48" s="273" t="s">
        <v>168</v>
      </c>
      <c r="B48" s="274" t="s">
        <v>313</v>
      </c>
      <c r="C48" s="275" t="s">
        <v>418</v>
      </c>
      <c r="D48" s="275" t="s">
        <v>526</v>
      </c>
      <c r="E48" s="276"/>
      <c r="F48" s="275" t="s">
        <v>442</v>
      </c>
      <c r="G48" s="273" t="s">
        <v>621</v>
      </c>
      <c r="H48" s="280"/>
      <c r="I48" s="280"/>
      <c r="J48" s="280"/>
      <c r="K48" s="280"/>
      <c r="L48" s="280">
        <v>126.45</v>
      </c>
      <c r="M48" s="280">
        <v>121.4</v>
      </c>
      <c r="N48" s="280">
        <v>7</v>
      </c>
      <c r="O48" s="280">
        <v>5000</v>
      </c>
      <c r="P48" s="276"/>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row>
    <row r="49" spans="1:51" ht="19.5" customHeight="1">
      <c r="A49" s="273" t="s">
        <v>169</v>
      </c>
      <c r="B49" s="274" t="s">
        <v>314</v>
      </c>
      <c r="C49" s="275" t="s">
        <v>419</v>
      </c>
      <c r="D49" s="275" t="s">
        <v>525</v>
      </c>
      <c r="E49" s="276"/>
      <c r="F49" s="275" t="s">
        <v>563</v>
      </c>
      <c r="G49" s="273" t="s">
        <v>622</v>
      </c>
      <c r="H49" s="274"/>
      <c r="I49" s="274"/>
      <c r="J49" s="274"/>
      <c r="K49" s="274"/>
      <c r="L49" s="274">
        <v>124.7</v>
      </c>
      <c r="M49" s="274">
        <v>119.8</v>
      </c>
      <c r="N49" s="273">
        <v>196</v>
      </c>
      <c r="O49" s="273">
        <v>6000</v>
      </c>
      <c r="P49" s="276"/>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row>
    <row r="50" spans="1:51" ht="19.5" customHeight="1">
      <c r="A50" s="273" t="s">
        <v>170</v>
      </c>
      <c r="B50" s="274" t="s">
        <v>315</v>
      </c>
      <c r="C50" s="275" t="s">
        <v>420</v>
      </c>
      <c r="D50" s="275" t="s">
        <v>527</v>
      </c>
      <c r="E50" s="276"/>
      <c r="F50" s="275" t="s">
        <v>564</v>
      </c>
      <c r="G50" s="273" t="s">
        <v>623</v>
      </c>
      <c r="H50" s="274">
        <v>112</v>
      </c>
      <c r="I50" s="274"/>
      <c r="J50" s="274"/>
      <c r="K50" s="274">
        <v>127.9</v>
      </c>
      <c r="L50" s="274">
        <v>126.3</v>
      </c>
      <c r="M50" s="274">
        <v>120.3</v>
      </c>
      <c r="N50" s="273">
        <v>56</v>
      </c>
      <c r="O50" s="273">
        <v>7000</v>
      </c>
      <c r="P50" s="276"/>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row>
    <row r="51" spans="1:51" ht="19.5" customHeight="1">
      <c r="A51" s="273" t="s">
        <v>171</v>
      </c>
      <c r="B51" s="274" t="s">
        <v>316</v>
      </c>
      <c r="C51" s="275" t="s">
        <v>421</v>
      </c>
      <c r="D51" s="275" t="s">
        <v>525</v>
      </c>
      <c r="E51" s="276"/>
      <c r="F51" s="275" t="s">
        <v>565</v>
      </c>
      <c r="G51" s="273" t="s">
        <v>624</v>
      </c>
      <c r="H51" s="274"/>
      <c r="I51" s="274"/>
      <c r="J51" s="274"/>
      <c r="K51" s="274"/>
      <c r="L51" s="274">
        <v>120.375</v>
      </c>
      <c r="M51" s="274">
        <v>119.2</v>
      </c>
      <c r="N51" s="273">
        <v>463</v>
      </c>
      <c r="O51" s="273">
        <v>7000</v>
      </c>
      <c r="P51" s="276"/>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row>
    <row r="52" spans="1:51" ht="19.5" customHeight="1">
      <c r="A52" s="273" t="s">
        <v>172</v>
      </c>
      <c r="B52" s="274" t="s">
        <v>317</v>
      </c>
      <c r="C52" s="275" t="s">
        <v>422</v>
      </c>
      <c r="D52" s="275" t="s">
        <v>525</v>
      </c>
      <c r="E52" s="276"/>
      <c r="F52" s="275" t="s">
        <v>566</v>
      </c>
      <c r="G52" s="273" t="s">
        <v>625</v>
      </c>
      <c r="H52" s="274"/>
      <c r="I52" s="274"/>
      <c r="J52" s="274"/>
      <c r="K52" s="274"/>
      <c r="L52" s="274">
        <v>124.7</v>
      </c>
      <c r="M52" s="274">
        <v>119.3</v>
      </c>
      <c r="N52" s="273">
        <v>1632</v>
      </c>
      <c r="O52" s="273">
        <v>7000</v>
      </c>
      <c r="P52" s="276"/>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row>
    <row r="53" spans="1:51" ht="19.5" customHeight="1">
      <c r="A53" s="273" t="s">
        <v>173</v>
      </c>
      <c r="B53" s="274" t="s">
        <v>318</v>
      </c>
      <c r="C53" s="275" t="s">
        <v>423</v>
      </c>
      <c r="D53" s="275" t="s">
        <v>525</v>
      </c>
      <c r="E53" s="276"/>
      <c r="F53" s="275" t="s">
        <v>567</v>
      </c>
      <c r="G53" s="273" t="s">
        <v>28</v>
      </c>
      <c r="H53" s="280">
        <v>126</v>
      </c>
      <c r="I53" s="280">
        <v>121.75</v>
      </c>
      <c r="J53" s="280">
        <v>118.35</v>
      </c>
      <c r="K53" s="280">
        <v>119.6</v>
      </c>
      <c r="L53" s="280">
        <v>120.65</v>
      </c>
      <c r="M53" s="280"/>
      <c r="N53" s="280">
        <v>29</v>
      </c>
      <c r="O53" s="280">
        <v>7000</v>
      </c>
      <c r="P53" s="276"/>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row>
    <row r="54" spans="1:51" ht="19.5" customHeight="1">
      <c r="A54" s="273" t="s">
        <v>174</v>
      </c>
      <c r="B54" s="274" t="s">
        <v>319</v>
      </c>
      <c r="C54" s="275" t="s">
        <v>424</v>
      </c>
      <c r="D54" s="275" t="s">
        <v>525</v>
      </c>
      <c r="E54" s="276"/>
      <c r="F54" s="275" t="s">
        <v>568</v>
      </c>
      <c r="G54" s="273" t="s">
        <v>626</v>
      </c>
      <c r="H54" s="280"/>
      <c r="I54" s="280"/>
      <c r="J54" s="280"/>
      <c r="K54" s="280"/>
      <c r="L54" s="280">
        <v>126.45</v>
      </c>
      <c r="M54" s="280">
        <v>120.45</v>
      </c>
      <c r="N54" s="280">
        <v>11</v>
      </c>
      <c r="O54" s="280">
        <v>6000</v>
      </c>
      <c r="P54" s="276"/>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row>
    <row r="55" spans="1:51" ht="19.5" customHeight="1">
      <c r="A55" s="273" t="s">
        <v>113</v>
      </c>
      <c r="B55" s="274" t="s">
        <v>320</v>
      </c>
      <c r="C55" s="275" t="s">
        <v>425</v>
      </c>
      <c r="D55" s="275" t="s">
        <v>526</v>
      </c>
      <c r="E55" s="276"/>
      <c r="F55" s="275" t="s">
        <v>569</v>
      </c>
      <c r="G55" s="273" t="s">
        <v>627</v>
      </c>
      <c r="H55" s="280"/>
      <c r="I55" s="280"/>
      <c r="J55" s="280"/>
      <c r="K55" s="280"/>
      <c r="L55" s="280">
        <v>124.7</v>
      </c>
      <c r="M55" s="280">
        <v>120.2</v>
      </c>
      <c r="N55" s="280">
        <v>160</v>
      </c>
      <c r="O55" s="280">
        <v>7000</v>
      </c>
      <c r="P55" s="276"/>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row>
    <row r="56" spans="1:51" ht="19.5" customHeight="1">
      <c r="A56" s="273" t="s">
        <v>175</v>
      </c>
      <c r="B56" s="274" t="s">
        <v>283</v>
      </c>
      <c r="C56" s="275" t="s">
        <v>426</v>
      </c>
      <c r="D56" s="275" t="s">
        <v>527</v>
      </c>
      <c r="E56" s="276"/>
      <c r="F56" s="275" t="s">
        <v>570</v>
      </c>
      <c r="G56" s="273" t="s">
        <v>628</v>
      </c>
      <c r="H56" s="274"/>
      <c r="I56" s="274"/>
      <c r="J56" s="274"/>
      <c r="K56" s="274"/>
      <c r="L56" s="274"/>
      <c r="M56" s="274">
        <v>118.1</v>
      </c>
      <c r="N56" s="273">
        <v>94</v>
      </c>
      <c r="O56" s="273">
        <v>5000</v>
      </c>
      <c r="P56" s="276"/>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row>
    <row r="57" spans="1:51" ht="19.5" customHeight="1">
      <c r="A57" s="273" t="s">
        <v>176</v>
      </c>
      <c r="B57" s="274" t="s">
        <v>321</v>
      </c>
      <c r="C57" s="275" t="s">
        <v>427</v>
      </c>
      <c r="D57" s="275" t="s">
        <v>525</v>
      </c>
      <c r="E57" s="276"/>
      <c r="F57" s="275" t="s">
        <v>571</v>
      </c>
      <c r="G57" s="273" t="s">
        <v>629</v>
      </c>
      <c r="H57" s="282"/>
      <c r="I57" s="282"/>
      <c r="J57" s="282"/>
      <c r="K57" s="282"/>
      <c r="L57" s="282">
        <v>126.45</v>
      </c>
      <c r="M57" s="282">
        <v>120.2</v>
      </c>
      <c r="N57" s="282">
        <v>30</v>
      </c>
      <c r="O57" s="282">
        <v>5000</v>
      </c>
      <c r="P57" s="276"/>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row>
    <row r="58" spans="1:51" ht="19.5" customHeight="1">
      <c r="A58" s="273" t="s">
        <v>177</v>
      </c>
      <c r="B58" s="274" t="s">
        <v>319</v>
      </c>
      <c r="C58" s="275" t="s">
        <v>428</v>
      </c>
      <c r="D58" s="275" t="s">
        <v>525</v>
      </c>
      <c r="E58" s="276"/>
      <c r="F58" s="275" t="s">
        <v>572</v>
      </c>
      <c r="G58" s="273" t="s">
        <v>630</v>
      </c>
      <c r="H58" s="274"/>
      <c r="I58" s="274"/>
      <c r="J58" s="274"/>
      <c r="K58" s="274"/>
      <c r="L58" s="274">
        <v>126.7</v>
      </c>
      <c r="M58" s="274">
        <v>119.6</v>
      </c>
      <c r="N58" s="273">
        <v>19</v>
      </c>
      <c r="O58" s="273">
        <v>6000</v>
      </c>
      <c r="P58" s="276"/>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row>
    <row r="59" spans="1:51" ht="19.5" customHeight="1">
      <c r="A59" s="273" t="s">
        <v>178</v>
      </c>
      <c r="B59" s="274" t="s">
        <v>322</v>
      </c>
      <c r="C59" s="275" t="s">
        <v>429</v>
      </c>
      <c r="D59" s="275" t="s">
        <v>525</v>
      </c>
      <c r="E59" s="276"/>
      <c r="F59" s="275" t="s">
        <v>468</v>
      </c>
      <c r="G59" s="273" t="s">
        <v>631</v>
      </c>
      <c r="H59" s="274">
        <v>119.075</v>
      </c>
      <c r="I59" s="274"/>
      <c r="J59" s="274">
        <v>118.65</v>
      </c>
      <c r="K59" s="274"/>
      <c r="L59" s="274">
        <v>118.825</v>
      </c>
      <c r="M59" s="274"/>
      <c r="N59" s="273">
        <v>286</v>
      </c>
      <c r="O59" s="273">
        <v>7000</v>
      </c>
      <c r="P59" s="276"/>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row>
    <row r="60" spans="1:51" ht="19.5" customHeight="1">
      <c r="A60" s="273" t="s">
        <v>179</v>
      </c>
      <c r="B60" s="274" t="s">
        <v>323</v>
      </c>
      <c r="C60" s="275" t="s">
        <v>430</v>
      </c>
      <c r="D60" s="275" t="s">
        <v>525</v>
      </c>
      <c r="E60" s="276"/>
      <c r="F60" s="275" t="s">
        <v>469</v>
      </c>
      <c r="G60" s="273" t="s">
        <v>632</v>
      </c>
      <c r="H60" s="282">
        <v>126.125</v>
      </c>
      <c r="I60" s="282"/>
      <c r="J60" s="282">
        <v>118.3</v>
      </c>
      <c r="K60" s="282">
        <v>123.75</v>
      </c>
      <c r="L60" s="282">
        <v>126.45</v>
      </c>
      <c r="M60" s="282"/>
      <c r="N60" s="282">
        <v>31</v>
      </c>
      <c r="O60" s="282">
        <v>6000</v>
      </c>
      <c r="P60" s="276"/>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row>
    <row r="61" spans="1:51" ht="19.5" customHeight="1">
      <c r="A61" s="273" t="s">
        <v>180</v>
      </c>
      <c r="B61" s="274" t="s">
        <v>324</v>
      </c>
      <c r="C61" s="275" t="s">
        <v>431</v>
      </c>
      <c r="D61" s="275" t="s">
        <v>525</v>
      </c>
      <c r="E61" s="276"/>
      <c r="F61" s="275" t="s">
        <v>573</v>
      </c>
      <c r="G61" s="273" t="s">
        <v>633</v>
      </c>
      <c r="H61" s="274">
        <v>127.55</v>
      </c>
      <c r="I61" s="274">
        <v>121.6</v>
      </c>
      <c r="J61" s="274">
        <v>119.4</v>
      </c>
      <c r="K61" s="274">
        <v>118.6</v>
      </c>
      <c r="L61" s="274">
        <v>125.7</v>
      </c>
      <c r="M61" s="274"/>
      <c r="N61" s="273">
        <v>56</v>
      </c>
      <c r="O61" s="273">
        <v>5000</v>
      </c>
      <c r="P61" s="276"/>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row>
    <row r="62" spans="1:51" ht="19.5" customHeight="1">
      <c r="A62" s="273" t="s">
        <v>181</v>
      </c>
      <c r="B62" s="274" t="s">
        <v>325</v>
      </c>
      <c r="C62" s="275" t="s">
        <v>432</v>
      </c>
      <c r="D62" s="275" t="s">
        <v>525</v>
      </c>
      <c r="E62" s="276"/>
      <c r="F62" s="275" t="s">
        <v>522</v>
      </c>
      <c r="G62" s="273" t="s">
        <v>634</v>
      </c>
      <c r="H62" s="274"/>
      <c r="I62" s="274"/>
      <c r="J62" s="274"/>
      <c r="K62" s="274"/>
      <c r="L62" s="274">
        <v>126.7</v>
      </c>
      <c r="M62" s="274">
        <v>120.2</v>
      </c>
      <c r="N62" s="273">
        <v>127</v>
      </c>
      <c r="O62" s="273">
        <v>3000</v>
      </c>
      <c r="P62" s="276"/>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row>
    <row r="63" spans="1:51" ht="19.5" customHeight="1">
      <c r="A63" s="273" t="s">
        <v>182</v>
      </c>
      <c r="B63" s="274" t="s">
        <v>326</v>
      </c>
      <c r="C63" s="275" t="s">
        <v>433</v>
      </c>
      <c r="D63" s="275" t="s">
        <v>525</v>
      </c>
      <c r="E63" s="276"/>
      <c r="F63" s="275" t="s">
        <v>574</v>
      </c>
      <c r="G63" s="273" t="s">
        <v>635</v>
      </c>
      <c r="H63" s="274"/>
      <c r="I63" s="274"/>
      <c r="J63" s="274"/>
      <c r="K63" s="274"/>
      <c r="L63" s="274">
        <v>126.7</v>
      </c>
      <c r="M63" s="274">
        <v>122.15</v>
      </c>
      <c r="N63" s="273">
        <v>40</v>
      </c>
      <c r="O63" s="273">
        <v>3000</v>
      </c>
      <c r="P63" s="276"/>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row>
    <row r="64" spans="1:51" ht="19.5" customHeight="1">
      <c r="A64" s="273" t="s">
        <v>183</v>
      </c>
      <c r="B64" s="274" t="s">
        <v>327</v>
      </c>
      <c r="C64" s="275" t="s">
        <v>434</v>
      </c>
      <c r="D64" s="275" t="s">
        <v>525</v>
      </c>
      <c r="E64" s="276"/>
      <c r="F64" s="275" t="s">
        <v>575</v>
      </c>
      <c r="G64" s="273" t="s">
        <v>636</v>
      </c>
      <c r="H64" s="274"/>
      <c r="I64" s="274"/>
      <c r="J64" s="274">
        <v>118.7</v>
      </c>
      <c r="K64" s="274">
        <v>118.25</v>
      </c>
      <c r="L64" s="274">
        <v>124.3</v>
      </c>
      <c r="M64" s="274"/>
      <c r="N64" s="273">
        <v>28</v>
      </c>
      <c r="O64" s="273">
        <v>5000</v>
      </c>
      <c r="P64" s="276"/>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row>
    <row r="65" spans="1:51" ht="19.5" customHeight="1">
      <c r="A65" s="273" t="s">
        <v>184</v>
      </c>
      <c r="B65" s="274" t="s">
        <v>276</v>
      </c>
      <c r="C65" s="275" t="s">
        <v>435</v>
      </c>
      <c r="D65" s="275" t="s">
        <v>525</v>
      </c>
      <c r="E65" s="276"/>
      <c r="F65" s="275" t="s">
        <v>576</v>
      </c>
      <c r="G65" s="273" t="s">
        <v>637</v>
      </c>
      <c r="H65" s="274"/>
      <c r="I65" s="274"/>
      <c r="J65" s="274"/>
      <c r="K65" s="274"/>
      <c r="L65" s="274">
        <v>125.7</v>
      </c>
      <c r="M65" s="274">
        <v>118.9</v>
      </c>
      <c r="N65" s="273">
        <v>243</v>
      </c>
      <c r="O65" s="273">
        <v>5000</v>
      </c>
      <c r="P65" s="276"/>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row>
    <row r="66" spans="1:51" ht="19.5" customHeight="1">
      <c r="A66" s="273" t="s">
        <v>185</v>
      </c>
      <c r="B66" s="274" t="s">
        <v>328</v>
      </c>
      <c r="C66" s="275" t="s">
        <v>436</v>
      </c>
      <c r="D66" s="275" t="s">
        <v>525</v>
      </c>
      <c r="E66" s="276"/>
      <c r="F66" s="275" t="s">
        <v>577</v>
      </c>
      <c r="G66" s="273" t="s">
        <v>638</v>
      </c>
      <c r="H66" s="274">
        <v>126.65</v>
      </c>
      <c r="I66" s="274"/>
      <c r="J66" s="274">
        <v>119.85</v>
      </c>
      <c r="K66" s="274"/>
      <c r="L66" s="274">
        <v>125.73</v>
      </c>
      <c r="M66" s="274"/>
      <c r="N66" s="273">
        <v>69</v>
      </c>
      <c r="O66" s="273">
        <v>5000</v>
      </c>
      <c r="P66" s="276"/>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row>
    <row r="67" spans="1:51" ht="19.5" customHeight="1">
      <c r="A67" s="273" t="s">
        <v>186</v>
      </c>
      <c r="B67" s="274" t="s">
        <v>329</v>
      </c>
      <c r="C67" s="275" t="s">
        <v>437</v>
      </c>
      <c r="D67" s="275" t="s">
        <v>525</v>
      </c>
      <c r="E67" s="276"/>
      <c r="F67" s="275" t="s">
        <v>717</v>
      </c>
      <c r="G67" s="273"/>
      <c r="H67" s="274"/>
      <c r="I67" s="274"/>
      <c r="J67" s="274"/>
      <c r="K67" s="274"/>
      <c r="L67" s="274"/>
      <c r="M67" s="274"/>
      <c r="N67" s="273"/>
      <c r="O67" s="273"/>
      <c r="P67" s="276"/>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row>
    <row r="68" spans="1:51" ht="19.5" customHeight="1">
      <c r="A68" s="273" t="s">
        <v>187</v>
      </c>
      <c r="B68" s="274" t="s">
        <v>330</v>
      </c>
      <c r="C68" s="275" t="s">
        <v>438</v>
      </c>
      <c r="D68" s="275" t="s">
        <v>525</v>
      </c>
      <c r="E68" s="276"/>
      <c r="F68" s="292" t="s">
        <v>578</v>
      </c>
      <c r="G68" s="293">
        <f>COUNTA(AD)</f>
        <v>328</v>
      </c>
      <c r="H68" s="293">
        <f aca="true" t="shared" si="0" ref="H68:O68">COUNTA(H5:H66)</f>
        <v>14</v>
      </c>
      <c r="I68" s="293">
        <f t="shared" si="0"/>
        <v>3</v>
      </c>
      <c r="J68" s="293">
        <f t="shared" si="0"/>
        <v>20</v>
      </c>
      <c r="K68" s="293">
        <f t="shared" si="0"/>
        <v>15</v>
      </c>
      <c r="L68" s="293">
        <f t="shared" si="0"/>
        <v>60</v>
      </c>
      <c r="M68" s="293">
        <f t="shared" si="0"/>
        <v>40</v>
      </c>
      <c r="N68" s="293">
        <f t="shared" si="0"/>
        <v>62</v>
      </c>
      <c r="O68" s="293">
        <f t="shared" si="0"/>
        <v>52</v>
      </c>
      <c r="P68" s="276"/>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row>
    <row r="69" spans="1:51" ht="19.5" customHeight="1">
      <c r="A69" s="273" t="s">
        <v>188</v>
      </c>
      <c r="B69" s="274" t="s">
        <v>331</v>
      </c>
      <c r="C69" s="275" t="s">
        <v>439</v>
      </c>
      <c r="D69" s="275" t="s">
        <v>525</v>
      </c>
      <c r="E69" s="276"/>
      <c r="F69" s="294"/>
      <c r="G69" s="294"/>
      <c r="H69" s="294"/>
      <c r="I69" s="294"/>
      <c r="J69" s="294"/>
      <c r="K69" s="294"/>
      <c r="L69" s="294"/>
      <c r="M69" s="294"/>
      <c r="N69" s="294"/>
      <c r="O69" s="294"/>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row>
    <row r="70" spans="1:51" ht="19.5" customHeight="1">
      <c r="A70" s="273" t="s">
        <v>189</v>
      </c>
      <c r="B70" s="274" t="s">
        <v>307</v>
      </c>
      <c r="C70" s="275" t="s">
        <v>440</v>
      </c>
      <c r="D70" s="275" t="s">
        <v>525</v>
      </c>
      <c r="E70" s="276"/>
      <c r="F70" s="281"/>
      <c r="G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row>
    <row r="71" spans="1:51" ht="19.5" customHeight="1">
      <c r="A71" s="273" t="s">
        <v>190</v>
      </c>
      <c r="B71" s="274" t="s">
        <v>332</v>
      </c>
      <c r="C71" s="275" t="s">
        <v>441</v>
      </c>
      <c r="D71" s="275" t="s">
        <v>526</v>
      </c>
      <c r="E71" s="276"/>
      <c r="F71" s="281"/>
      <c r="G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row>
    <row r="72" spans="1:51" ht="19.5" customHeight="1">
      <c r="A72" s="273" t="s">
        <v>191</v>
      </c>
      <c r="B72" s="274" t="s">
        <v>333</v>
      </c>
      <c r="C72" s="275" t="s">
        <v>442</v>
      </c>
      <c r="D72" s="275" t="s">
        <v>526</v>
      </c>
      <c r="E72" s="276"/>
      <c r="F72" s="281"/>
      <c r="G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row>
    <row r="73" spans="1:51" ht="19.5" customHeight="1">
      <c r="A73" s="273" t="s">
        <v>192</v>
      </c>
      <c r="B73" s="274" t="s">
        <v>334</v>
      </c>
      <c r="C73" s="275" t="s">
        <v>443</v>
      </c>
      <c r="D73" s="275" t="s">
        <v>525</v>
      </c>
      <c r="E73" s="276"/>
      <c r="F73" s="281"/>
      <c r="G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row>
    <row r="74" spans="1:51" ht="19.5" customHeight="1">
      <c r="A74" s="273" t="s">
        <v>193</v>
      </c>
      <c r="B74" s="274" t="s">
        <v>335</v>
      </c>
      <c r="C74" s="275" t="s">
        <v>444</v>
      </c>
      <c r="D74" s="275" t="s">
        <v>526</v>
      </c>
      <c r="E74" s="276"/>
      <c r="F74" s="281"/>
      <c r="G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row>
    <row r="75" spans="1:51" ht="19.5" customHeight="1">
      <c r="A75" s="273" t="s">
        <v>194</v>
      </c>
      <c r="B75" s="274" t="s">
        <v>325</v>
      </c>
      <c r="C75" s="275" t="s">
        <v>445</v>
      </c>
      <c r="D75" s="275" t="s">
        <v>525</v>
      </c>
      <c r="E75" s="276"/>
      <c r="F75" s="281"/>
      <c r="G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row>
    <row r="76" spans="1:51" ht="19.5" customHeight="1">
      <c r="A76" s="273" t="s">
        <v>195</v>
      </c>
      <c r="B76" s="274" t="s">
        <v>336</v>
      </c>
      <c r="C76" s="275" t="s">
        <v>446</v>
      </c>
      <c r="D76" s="275" t="s">
        <v>527</v>
      </c>
      <c r="E76" s="276"/>
      <c r="F76" s="281"/>
      <c r="G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row>
    <row r="77" spans="1:51" ht="19.5" customHeight="1">
      <c r="A77" s="273" t="s">
        <v>196</v>
      </c>
      <c r="B77" s="274" t="s">
        <v>337</v>
      </c>
      <c r="C77" s="275" t="s">
        <v>447</v>
      </c>
      <c r="D77" s="275" t="s">
        <v>526</v>
      </c>
      <c r="E77" s="276"/>
      <c r="F77" s="281"/>
      <c r="G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row>
    <row r="78" spans="1:51" ht="19.5" customHeight="1">
      <c r="A78" s="273" t="s">
        <v>197</v>
      </c>
      <c r="B78" s="274" t="s">
        <v>335</v>
      </c>
      <c r="C78" s="275" t="s">
        <v>448</v>
      </c>
      <c r="D78" s="275" t="s">
        <v>527</v>
      </c>
      <c r="E78" s="276"/>
      <c r="F78" s="281"/>
      <c r="G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row>
    <row r="79" spans="1:51" ht="19.5" customHeight="1">
      <c r="A79" s="273" t="s">
        <v>198</v>
      </c>
      <c r="B79" s="274" t="s">
        <v>338</v>
      </c>
      <c r="C79" s="275" t="s">
        <v>449</v>
      </c>
      <c r="D79" s="275" t="s">
        <v>525</v>
      </c>
      <c r="E79" s="276"/>
      <c r="F79" s="281"/>
      <c r="G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row>
    <row r="80" spans="1:51" ht="19.5" customHeight="1">
      <c r="A80" s="273" t="s">
        <v>199</v>
      </c>
      <c r="B80" s="274" t="s">
        <v>339</v>
      </c>
      <c r="C80" s="275" t="s">
        <v>450</v>
      </c>
      <c r="D80" s="275" t="s">
        <v>529</v>
      </c>
      <c r="E80" s="276"/>
      <c r="F80" s="281"/>
      <c r="G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row>
    <row r="81" spans="1:51" ht="19.5" customHeight="1">
      <c r="A81" s="273" t="s">
        <v>200</v>
      </c>
      <c r="B81" s="274" t="s">
        <v>340</v>
      </c>
      <c r="C81" s="275" t="s">
        <v>451</v>
      </c>
      <c r="D81" s="275" t="s">
        <v>525</v>
      </c>
      <c r="E81" s="276"/>
      <c r="F81" s="281"/>
      <c r="G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row>
    <row r="82" spans="1:51" ht="19.5" customHeight="1">
      <c r="A82" s="273" t="s">
        <v>201</v>
      </c>
      <c r="B82" s="274" t="s">
        <v>310</v>
      </c>
      <c r="C82" s="275" t="s">
        <v>452</v>
      </c>
      <c r="D82" s="275" t="s">
        <v>526</v>
      </c>
      <c r="E82" s="276"/>
      <c r="F82" s="281"/>
      <c r="G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row>
    <row r="83" spans="1:51" ht="19.5" customHeight="1">
      <c r="A83" s="273" t="s">
        <v>202</v>
      </c>
      <c r="B83" s="274" t="s">
        <v>341</v>
      </c>
      <c r="C83" s="275" t="s">
        <v>452</v>
      </c>
      <c r="D83" s="275" t="s">
        <v>529</v>
      </c>
      <c r="E83" s="276"/>
      <c r="F83" s="281"/>
      <c r="G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row>
    <row r="84" spans="1:51" ht="19.5" customHeight="1">
      <c r="A84" s="273" t="s">
        <v>203</v>
      </c>
      <c r="B84" s="274" t="s">
        <v>342</v>
      </c>
      <c r="C84" s="275" t="s">
        <v>453</v>
      </c>
      <c r="D84" s="275" t="s">
        <v>525</v>
      </c>
      <c r="E84" s="276"/>
      <c r="F84" s="281"/>
      <c r="G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row>
    <row r="85" spans="1:51" ht="19.5" customHeight="1">
      <c r="A85" s="273" t="s">
        <v>204</v>
      </c>
      <c r="B85" s="274" t="s">
        <v>284</v>
      </c>
      <c r="C85" s="275" t="s">
        <v>454</v>
      </c>
      <c r="D85" s="275" t="s">
        <v>527</v>
      </c>
      <c r="E85" s="276"/>
      <c r="F85" s="281"/>
      <c r="G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row>
    <row r="86" spans="1:51" ht="19.5" customHeight="1">
      <c r="A86" s="273" t="s">
        <v>205</v>
      </c>
      <c r="B86" s="274" t="s">
        <v>343</v>
      </c>
      <c r="C86" s="275" t="s">
        <v>455</v>
      </c>
      <c r="D86" s="275" t="s">
        <v>525</v>
      </c>
      <c r="E86" s="276"/>
      <c r="F86" s="281"/>
      <c r="G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row>
    <row r="87" spans="1:51" ht="19.5" customHeight="1">
      <c r="A87" s="273" t="s">
        <v>111</v>
      </c>
      <c r="B87" s="274" t="s">
        <v>344</v>
      </c>
      <c r="C87" s="275" t="s">
        <v>456</v>
      </c>
      <c r="D87" s="275" t="s">
        <v>527</v>
      </c>
      <c r="E87" s="276"/>
      <c r="F87" s="281"/>
      <c r="G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row>
    <row r="88" spans="1:51" ht="19.5" customHeight="1">
      <c r="A88" s="273" t="s">
        <v>206</v>
      </c>
      <c r="B88" s="274" t="s">
        <v>325</v>
      </c>
      <c r="C88" s="275" t="s">
        <v>457</v>
      </c>
      <c r="D88" s="275" t="s">
        <v>525</v>
      </c>
      <c r="E88" s="276"/>
      <c r="F88" s="281"/>
      <c r="G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row>
    <row r="89" spans="1:51" ht="19.5" customHeight="1">
      <c r="A89" s="273" t="s">
        <v>207</v>
      </c>
      <c r="B89" s="274" t="s">
        <v>345</v>
      </c>
      <c r="C89" s="275" t="s">
        <v>458</v>
      </c>
      <c r="D89" s="275" t="s">
        <v>525</v>
      </c>
      <c r="E89" s="276"/>
      <c r="F89" s="281"/>
      <c r="G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row>
    <row r="90" spans="1:51" ht="19.5" customHeight="1">
      <c r="A90" s="273" t="s">
        <v>208</v>
      </c>
      <c r="B90" s="274" t="s">
        <v>346</v>
      </c>
      <c r="C90" s="275" t="s">
        <v>459</v>
      </c>
      <c r="D90" s="275" t="s">
        <v>525</v>
      </c>
      <c r="E90" s="276"/>
      <c r="F90" s="281"/>
      <c r="G90" s="281"/>
      <c r="N90" s="281"/>
      <c r="O90" s="281"/>
      <c r="P90" s="281"/>
      <c r="Q90" s="281"/>
      <c r="R90" s="281"/>
      <c r="S90" s="281"/>
      <c r="T90" s="281"/>
      <c r="U90" s="281"/>
      <c r="V90" s="281"/>
      <c r="W90" s="281"/>
      <c r="X90" s="281"/>
      <c r="Y90" s="281"/>
      <c r="Z90" s="281"/>
      <c r="AA90" s="281"/>
      <c r="AB90" s="281"/>
      <c r="AC90" s="281"/>
      <c r="AD90" s="281"/>
      <c r="AE90" s="281"/>
      <c r="AF90" s="281"/>
      <c r="AG90" s="281"/>
      <c r="AH90" s="281"/>
      <c r="AI90" s="281"/>
      <c r="AJ90" s="281"/>
      <c r="AK90" s="281"/>
      <c r="AL90" s="281"/>
      <c r="AM90" s="281"/>
      <c r="AN90" s="281"/>
      <c r="AO90" s="281"/>
      <c r="AP90" s="281"/>
      <c r="AQ90" s="281"/>
      <c r="AR90" s="281"/>
      <c r="AS90" s="281"/>
      <c r="AT90" s="281"/>
      <c r="AU90" s="281"/>
      <c r="AV90" s="281"/>
      <c r="AW90" s="281"/>
      <c r="AX90" s="281"/>
      <c r="AY90" s="281"/>
    </row>
    <row r="91" spans="1:51" ht="19.5" customHeight="1">
      <c r="A91" s="273" t="s">
        <v>209</v>
      </c>
      <c r="B91" s="274" t="s">
        <v>313</v>
      </c>
      <c r="C91" s="275" t="s">
        <v>460</v>
      </c>
      <c r="D91" s="275" t="s">
        <v>526</v>
      </c>
      <c r="E91" s="276"/>
      <c r="F91" s="281"/>
      <c r="G91" s="281"/>
      <c r="N91" s="281"/>
      <c r="O91" s="281"/>
      <c r="P91" s="281"/>
      <c r="Q91" s="281"/>
      <c r="R91" s="281"/>
      <c r="S91" s="281"/>
      <c r="T91" s="281"/>
      <c r="U91" s="281"/>
      <c r="V91" s="281"/>
      <c r="W91" s="281"/>
      <c r="X91" s="281"/>
      <c r="Y91" s="281"/>
      <c r="Z91" s="281"/>
      <c r="AA91" s="281"/>
      <c r="AB91" s="281"/>
      <c r="AC91" s="281"/>
      <c r="AD91" s="281"/>
      <c r="AE91" s="281"/>
      <c r="AF91" s="281"/>
      <c r="AG91" s="281"/>
      <c r="AH91" s="281"/>
      <c r="AI91" s="281"/>
      <c r="AJ91" s="281"/>
      <c r="AK91" s="281"/>
      <c r="AL91" s="281"/>
      <c r="AM91" s="281"/>
      <c r="AN91" s="281"/>
      <c r="AO91" s="281"/>
      <c r="AP91" s="281"/>
      <c r="AQ91" s="281"/>
      <c r="AR91" s="281"/>
      <c r="AS91" s="281"/>
      <c r="AT91" s="281"/>
      <c r="AU91" s="281"/>
      <c r="AV91" s="281"/>
      <c r="AW91" s="281"/>
      <c r="AX91" s="281"/>
      <c r="AY91" s="281"/>
    </row>
    <row r="92" spans="1:51" ht="19.5" customHeight="1">
      <c r="A92" s="273" t="s">
        <v>723</v>
      </c>
      <c r="B92" s="274">
        <v>115.9</v>
      </c>
      <c r="C92" s="275" t="s">
        <v>461</v>
      </c>
      <c r="D92" s="275" t="s">
        <v>527</v>
      </c>
      <c r="E92" s="276"/>
      <c r="F92" s="281"/>
      <c r="G92" s="281"/>
      <c r="N92" s="281"/>
      <c r="O92" s="281"/>
      <c r="P92" s="281"/>
      <c r="Q92" s="281"/>
      <c r="R92" s="281"/>
      <c r="S92" s="281"/>
      <c r="T92" s="281"/>
      <c r="U92" s="281"/>
      <c r="V92" s="281"/>
      <c r="W92" s="281"/>
      <c r="X92" s="281"/>
      <c r="Y92" s="281"/>
      <c r="Z92" s="281"/>
      <c r="AA92" s="281"/>
      <c r="AB92" s="281"/>
      <c r="AC92" s="281"/>
      <c r="AD92" s="281"/>
      <c r="AE92" s="281"/>
      <c r="AF92" s="281"/>
      <c r="AG92" s="281"/>
      <c r="AH92" s="281"/>
      <c r="AI92" s="281"/>
      <c r="AJ92" s="281"/>
      <c r="AK92" s="281"/>
      <c r="AL92" s="281"/>
      <c r="AM92" s="281"/>
      <c r="AN92" s="281"/>
      <c r="AO92" s="281"/>
      <c r="AP92" s="281"/>
      <c r="AQ92" s="281"/>
      <c r="AR92" s="281"/>
      <c r="AS92" s="281"/>
      <c r="AT92" s="281"/>
      <c r="AU92" s="281"/>
      <c r="AV92" s="281"/>
      <c r="AW92" s="281"/>
      <c r="AX92" s="281"/>
      <c r="AY92" s="281"/>
    </row>
    <row r="93" spans="1:51" ht="19.5" customHeight="1">
      <c r="A93" s="273" t="s">
        <v>210</v>
      </c>
      <c r="B93" s="274" t="s">
        <v>282</v>
      </c>
      <c r="C93" s="275" t="s">
        <v>462</v>
      </c>
      <c r="D93" s="275" t="s">
        <v>525</v>
      </c>
      <c r="E93" s="276"/>
      <c r="F93" s="281"/>
      <c r="G93" s="281"/>
      <c r="N93" s="281"/>
      <c r="O93" s="281"/>
      <c r="P93" s="281"/>
      <c r="Q93" s="281"/>
      <c r="R93" s="281"/>
      <c r="S93" s="281"/>
      <c r="T93" s="281"/>
      <c r="U93" s="281"/>
      <c r="V93" s="281"/>
      <c r="W93" s="281"/>
      <c r="X93" s="281"/>
      <c r="Y93" s="281"/>
      <c r="Z93" s="281"/>
      <c r="AA93" s="281"/>
      <c r="AB93" s="281"/>
      <c r="AC93" s="281"/>
      <c r="AD93" s="281"/>
      <c r="AE93" s="281"/>
      <c r="AF93" s="281"/>
      <c r="AG93" s="281"/>
      <c r="AH93" s="281"/>
      <c r="AI93" s="281"/>
      <c r="AJ93" s="281"/>
      <c r="AK93" s="281"/>
      <c r="AL93" s="281"/>
      <c r="AM93" s="281"/>
      <c r="AN93" s="281"/>
      <c r="AO93" s="281"/>
      <c r="AP93" s="281"/>
      <c r="AQ93" s="281"/>
      <c r="AR93" s="281"/>
      <c r="AS93" s="281"/>
      <c r="AT93" s="281"/>
      <c r="AU93" s="281"/>
      <c r="AV93" s="281"/>
      <c r="AW93" s="281"/>
      <c r="AX93" s="281"/>
      <c r="AY93" s="281"/>
    </row>
    <row r="94" spans="1:51" ht="19.5" customHeight="1">
      <c r="A94" s="273" t="s">
        <v>211</v>
      </c>
      <c r="B94" s="274" t="s">
        <v>347</v>
      </c>
      <c r="C94" s="275" t="s">
        <v>463</v>
      </c>
      <c r="D94" s="275" t="s">
        <v>525</v>
      </c>
      <c r="E94" s="276"/>
      <c r="F94" s="281"/>
      <c r="G94" s="281"/>
      <c r="N94" s="281"/>
      <c r="O94" s="281"/>
      <c r="P94" s="281"/>
      <c r="Q94" s="281"/>
      <c r="R94" s="281"/>
      <c r="S94" s="281"/>
      <c r="T94" s="281"/>
      <c r="U94" s="281"/>
      <c r="V94" s="281"/>
      <c r="W94" s="281"/>
      <c r="X94" s="281"/>
      <c r="Y94" s="281"/>
      <c r="Z94" s="281"/>
      <c r="AA94" s="281"/>
      <c r="AB94" s="281"/>
      <c r="AC94" s="281"/>
      <c r="AD94" s="281"/>
      <c r="AE94" s="281"/>
      <c r="AF94" s="281"/>
      <c r="AG94" s="281"/>
      <c r="AH94" s="281"/>
      <c r="AI94" s="281"/>
      <c r="AJ94" s="281"/>
      <c r="AK94" s="281"/>
      <c r="AL94" s="281"/>
      <c r="AM94" s="281"/>
      <c r="AN94" s="281"/>
      <c r="AO94" s="281"/>
      <c r="AP94" s="281"/>
      <c r="AQ94" s="281"/>
      <c r="AR94" s="281"/>
      <c r="AS94" s="281"/>
      <c r="AT94" s="281"/>
      <c r="AU94" s="281"/>
      <c r="AV94" s="281"/>
      <c r="AW94" s="281"/>
      <c r="AX94" s="281"/>
      <c r="AY94" s="281"/>
    </row>
    <row r="95" spans="1:51" ht="19.5" customHeight="1">
      <c r="A95" s="273" t="s">
        <v>212</v>
      </c>
      <c r="B95" s="274" t="s">
        <v>348</v>
      </c>
      <c r="C95" s="275" t="s">
        <v>464</v>
      </c>
      <c r="D95" s="275" t="s">
        <v>527</v>
      </c>
      <c r="E95" s="276"/>
      <c r="F95" s="281"/>
      <c r="G95" s="281"/>
      <c r="N95" s="281"/>
      <c r="O95" s="281"/>
      <c r="P95" s="281"/>
      <c r="Q95" s="281"/>
      <c r="R95" s="281"/>
      <c r="S95" s="281"/>
      <c r="T95" s="281"/>
      <c r="U95" s="281"/>
      <c r="V95" s="281"/>
      <c r="W95" s="281"/>
      <c r="X95" s="281"/>
      <c r="Y95" s="281"/>
      <c r="Z95" s="281"/>
      <c r="AA95" s="281"/>
      <c r="AB95" s="281"/>
      <c r="AC95" s="281"/>
      <c r="AD95" s="281"/>
      <c r="AE95" s="281"/>
      <c r="AF95" s="281"/>
      <c r="AG95" s="281"/>
      <c r="AH95" s="281"/>
      <c r="AI95" s="281"/>
      <c r="AJ95" s="281"/>
      <c r="AK95" s="281"/>
      <c r="AL95" s="281"/>
      <c r="AM95" s="281"/>
      <c r="AN95" s="281"/>
      <c r="AO95" s="281"/>
      <c r="AP95" s="281"/>
      <c r="AQ95" s="281"/>
      <c r="AR95" s="281"/>
      <c r="AS95" s="281"/>
      <c r="AT95" s="281"/>
      <c r="AU95" s="281"/>
      <c r="AV95" s="281"/>
      <c r="AW95" s="281"/>
      <c r="AX95" s="281"/>
      <c r="AY95" s="281"/>
    </row>
    <row r="96" spans="1:51" ht="19.5" customHeight="1">
      <c r="A96" s="273" t="s">
        <v>213</v>
      </c>
      <c r="B96" s="274" t="s">
        <v>340</v>
      </c>
      <c r="C96" s="275" t="s">
        <v>465</v>
      </c>
      <c r="D96" s="275" t="s">
        <v>525</v>
      </c>
      <c r="E96" s="276"/>
      <c r="F96" s="281"/>
      <c r="G96" s="281"/>
      <c r="N96" s="281"/>
      <c r="O96" s="281"/>
      <c r="P96" s="281"/>
      <c r="Q96" s="281"/>
      <c r="R96" s="281"/>
      <c r="S96" s="281"/>
      <c r="T96" s="281"/>
      <c r="U96" s="281"/>
      <c r="V96" s="281"/>
      <c r="W96" s="281"/>
      <c r="X96" s="281"/>
      <c r="Y96" s="281"/>
      <c r="Z96" s="281"/>
      <c r="AA96" s="281"/>
      <c r="AB96" s="281"/>
      <c r="AC96" s="281"/>
      <c r="AD96" s="281"/>
      <c r="AE96" s="281"/>
      <c r="AF96" s="281"/>
      <c r="AG96" s="281"/>
      <c r="AH96" s="281"/>
      <c r="AI96" s="281"/>
      <c r="AJ96" s="281"/>
      <c r="AK96" s="281"/>
      <c r="AL96" s="281"/>
      <c r="AM96" s="281"/>
      <c r="AN96" s="281"/>
      <c r="AO96" s="281"/>
      <c r="AP96" s="281"/>
      <c r="AQ96" s="281"/>
      <c r="AR96" s="281"/>
      <c r="AS96" s="281"/>
      <c r="AT96" s="281"/>
      <c r="AU96" s="281"/>
      <c r="AV96" s="281"/>
      <c r="AW96" s="281"/>
      <c r="AX96" s="281"/>
      <c r="AY96" s="281"/>
    </row>
    <row r="97" spans="1:51" ht="19.5" customHeight="1">
      <c r="A97" s="273" t="s">
        <v>214</v>
      </c>
      <c r="B97" s="274" t="s">
        <v>349</v>
      </c>
      <c r="C97" s="275" t="s">
        <v>466</v>
      </c>
      <c r="D97" s="275" t="s">
        <v>525</v>
      </c>
      <c r="E97" s="276"/>
      <c r="F97" s="281"/>
      <c r="G97" s="281"/>
      <c r="N97" s="281"/>
      <c r="O97" s="281"/>
      <c r="P97" s="281"/>
      <c r="Q97" s="281"/>
      <c r="R97" s="281"/>
      <c r="S97" s="281"/>
      <c r="T97" s="281"/>
      <c r="U97" s="281"/>
      <c r="V97" s="281"/>
      <c r="W97" s="281"/>
      <c r="X97" s="281"/>
      <c r="Y97" s="281"/>
      <c r="Z97" s="281"/>
      <c r="AA97" s="281"/>
      <c r="AB97" s="281"/>
      <c r="AC97" s="281"/>
      <c r="AD97" s="281"/>
      <c r="AE97" s="281"/>
      <c r="AF97" s="281"/>
      <c r="AG97" s="281"/>
      <c r="AH97" s="281"/>
      <c r="AI97" s="281"/>
      <c r="AJ97" s="281"/>
      <c r="AK97" s="281"/>
      <c r="AL97" s="281"/>
      <c r="AM97" s="281"/>
      <c r="AN97" s="281"/>
      <c r="AO97" s="281"/>
      <c r="AP97" s="281"/>
      <c r="AQ97" s="281"/>
      <c r="AR97" s="281"/>
      <c r="AS97" s="281"/>
      <c r="AT97" s="281"/>
      <c r="AU97" s="281"/>
      <c r="AV97" s="281"/>
      <c r="AW97" s="281"/>
      <c r="AX97" s="281"/>
      <c r="AY97" s="281"/>
    </row>
    <row r="98" spans="1:51" ht="19.5" customHeight="1">
      <c r="A98" s="273" t="s">
        <v>215</v>
      </c>
      <c r="B98" s="274" t="s">
        <v>278</v>
      </c>
      <c r="C98" s="275" t="s">
        <v>467</v>
      </c>
      <c r="D98" s="275" t="s">
        <v>526</v>
      </c>
      <c r="E98" s="276"/>
      <c r="F98" s="281"/>
      <c r="G98" s="281"/>
      <c r="N98" s="281"/>
      <c r="O98" s="281"/>
      <c r="P98" s="281"/>
      <c r="Q98" s="281"/>
      <c r="R98" s="281"/>
      <c r="S98" s="281"/>
      <c r="T98" s="281"/>
      <c r="U98" s="281"/>
      <c r="V98" s="281"/>
      <c r="W98" s="281"/>
      <c r="X98" s="281"/>
      <c r="Y98" s="281"/>
      <c r="Z98" s="281"/>
      <c r="AA98" s="281"/>
      <c r="AB98" s="281"/>
      <c r="AC98" s="281"/>
      <c r="AD98" s="281"/>
      <c r="AE98" s="281"/>
      <c r="AF98" s="281"/>
      <c r="AG98" s="281"/>
      <c r="AH98" s="281"/>
      <c r="AI98" s="281"/>
      <c r="AJ98" s="281"/>
      <c r="AK98" s="281"/>
      <c r="AL98" s="281"/>
      <c r="AM98" s="281"/>
      <c r="AN98" s="281"/>
      <c r="AO98" s="281"/>
      <c r="AP98" s="281"/>
      <c r="AQ98" s="281"/>
      <c r="AR98" s="281"/>
      <c r="AS98" s="281"/>
      <c r="AT98" s="281"/>
      <c r="AU98" s="281"/>
      <c r="AV98" s="281"/>
      <c r="AW98" s="281"/>
      <c r="AX98" s="281"/>
      <c r="AY98" s="281"/>
    </row>
    <row r="99" spans="1:51" ht="19.5" customHeight="1">
      <c r="A99" s="273" t="s">
        <v>216</v>
      </c>
      <c r="B99" s="274" t="s">
        <v>342</v>
      </c>
      <c r="C99" s="275" t="s">
        <v>217</v>
      </c>
      <c r="D99" s="275" t="s">
        <v>525</v>
      </c>
      <c r="E99" s="276"/>
      <c r="F99" s="281"/>
      <c r="G99" s="281"/>
      <c r="N99" s="281"/>
      <c r="O99" s="281"/>
      <c r="P99" s="281"/>
      <c r="Q99" s="281"/>
      <c r="R99" s="281"/>
      <c r="S99" s="281"/>
      <c r="T99" s="281"/>
      <c r="U99" s="281"/>
      <c r="V99" s="281"/>
      <c r="W99" s="281"/>
      <c r="X99" s="281"/>
      <c r="Y99" s="281"/>
      <c r="Z99" s="281"/>
      <c r="AA99" s="281"/>
      <c r="AB99" s="281"/>
      <c r="AC99" s="281"/>
      <c r="AD99" s="281"/>
      <c r="AE99" s="281"/>
      <c r="AF99" s="281"/>
      <c r="AG99" s="281"/>
      <c r="AH99" s="281"/>
      <c r="AI99" s="281"/>
      <c r="AJ99" s="281"/>
      <c r="AK99" s="281"/>
      <c r="AL99" s="281"/>
      <c r="AM99" s="281"/>
      <c r="AN99" s="281"/>
      <c r="AO99" s="281"/>
      <c r="AP99" s="281"/>
      <c r="AQ99" s="281"/>
      <c r="AR99" s="281"/>
      <c r="AS99" s="281"/>
      <c r="AT99" s="281"/>
      <c r="AU99" s="281"/>
      <c r="AV99" s="281"/>
      <c r="AW99" s="281"/>
      <c r="AX99" s="281"/>
      <c r="AY99" s="281"/>
    </row>
    <row r="100" spans="1:51" ht="19.5" customHeight="1">
      <c r="A100" s="273" t="s">
        <v>217</v>
      </c>
      <c r="B100" s="274" t="s">
        <v>350</v>
      </c>
      <c r="C100" s="275" t="s">
        <v>468</v>
      </c>
      <c r="D100" s="275" t="s">
        <v>527</v>
      </c>
      <c r="E100" s="276"/>
      <c r="F100" s="281"/>
      <c r="G100" s="281"/>
      <c r="N100" s="281"/>
      <c r="O100" s="281"/>
      <c r="P100" s="281"/>
      <c r="Q100" s="281"/>
      <c r="R100" s="281"/>
      <c r="S100" s="281"/>
      <c r="T100" s="281"/>
      <c r="U100" s="281"/>
      <c r="V100" s="281"/>
      <c r="W100" s="281"/>
      <c r="X100" s="281"/>
      <c r="Y100" s="281"/>
      <c r="Z100" s="281"/>
      <c r="AA100" s="281"/>
      <c r="AB100" s="281"/>
      <c r="AC100" s="281"/>
      <c r="AD100" s="281"/>
      <c r="AE100" s="281"/>
      <c r="AF100" s="281"/>
      <c r="AG100" s="281"/>
      <c r="AH100" s="281"/>
      <c r="AI100" s="281"/>
      <c r="AJ100" s="281"/>
      <c r="AK100" s="281"/>
      <c r="AL100" s="281"/>
      <c r="AM100" s="281"/>
      <c r="AN100" s="281"/>
      <c r="AO100" s="281"/>
      <c r="AP100" s="281"/>
      <c r="AQ100" s="281"/>
      <c r="AR100" s="281"/>
      <c r="AS100" s="281"/>
      <c r="AT100" s="281"/>
      <c r="AU100" s="281"/>
      <c r="AV100" s="281"/>
      <c r="AW100" s="281"/>
      <c r="AX100" s="281"/>
      <c r="AY100" s="281"/>
    </row>
    <row r="101" spans="1:51" ht="19.5" customHeight="1">
      <c r="A101" s="273" t="s">
        <v>218</v>
      </c>
      <c r="B101" s="274" t="s">
        <v>315</v>
      </c>
      <c r="C101" s="275" t="s">
        <v>469</v>
      </c>
      <c r="D101" s="275" t="s">
        <v>527</v>
      </c>
      <c r="E101" s="276"/>
      <c r="F101" s="281"/>
      <c r="G101" s="281"/>
      <c r="N101" s="281"/>
      <c r="O101" s="281"/>
      <c r="P101" s="281"/>
      <c r="Q101" s="281"/>
      <c r="R101" s="281"/>
      <c r="S101" s="281"/>
      <c r="T101" s="281"/>
      <c r="U101" s="281"/>
      <c r="V101" s="281"/>
      <c r="W101" s="281"/>
      <c r="X101" s="281"/>
      <c r="Y101" s="281"/>
      <c r="Z101" s="281"/>
      <c r="AA101" s="281"/>
      <c r="AB101" s="281"/>
      <c r="AC101" s="281"/>
      <c r="AD101" s="281"/>
      <c r="AE101" s="281"/>
      <c r="AF101" s="281"/>
      <c r="AG101" s="281"/>
      <c r="AH101" s="281"/>
      <c r="AI101" s="281"/>
      <c r="AJ101" s="281"/>
      <c r="AK101" s="281"/>
      <c r="AL101" s="281"/>
      <c r="AM101" s="281"/>
      <c r="AN101" s="281"/>
      <c r="AO101" s="281"/>
      <c r="AP101" s="281"/>
      <c r="AQ101" s="281"/>
      <c r="AR101" s="281"/>
      <c r="AS101" s="281"/>
      <c r="AT101" s="281"/>
      <c r="AU101" s="281"/>
      <c r="AV101" s="281"/>
      <c r="AW101" s="281"/>
      <c r="AX101" s="281"/>
      <c r="AY101" s="281"/>
    </row>
    <row r="102" spans="1:51" ht="19.5" customHeight="1">
      <c r="A102" s="273" t="s">
        <v>219</v>
      </c>
      <c r="B102" s="274" t="s">
        <v>351</v>
      </c>
      <c r="C102" s="275" t="s">
        <v>470</v>
      </c>
      <c r="D102" s="275" t="s">
        <v>526</v>
      </c>
      <c r="E102" s="276"/>
      <c r="F102" s="281"/>
      <c r="G102" s="281"/>
      <c r="N102" s="281"/>
      <c r="O102" s="281"/>
      <c r="P102" s="281"/>
      <c r="Q102" s="281"/>
      <c r="R102" s="281"/>
      <c r="S102" s="281"/>
      <c r="T102" s="281"/>
      <c r="U102" s="281"/>
      <c r="V102" s="281"/>
      <c r="W102" s="281"/>
      <c r="X102" s="281"/>
      <c r="Y102" s="281"/>
      <c r="Z102" s="281"/>
      <c r="AA102" s="281"/>
      <c r="AB102" s="281"/>
      <c r="AC102" s="281"/>
      <c r="AD102" s="281"/>
      <c r="AE102" s="281"/>
      <c r="AF102" s="281"/>
      <c r="AG102" s="281"/>
      <c r="AH102" s="281"/>
      <c r="AI102" s="281"/>
      <c r="AJ102" s="281"/>
      <c r="AK102" s="281"/>
      <c r="AL102" s="281"/>
      <c r="AM102" s="281"/>
      <c r="AN102" s="281"/>
      <c r="AO102" s="281"/>
      <c r="AP102" s="281"/>
      <c r="AQ102" s="281"/>
      <c r="AR102" s="281"/>
      <c r="AS102" s="281"/>
      <c r="AT102" s="281"/>
      <c r="AU102" s="281"/>
      <c r="AV102" s="281"/>
      <c r="AW102" s="281"/>
      <c r="AX102" s="281"/>
      <c r="AY102" s="281"/>
    </row>
    <row r="103" spans="1:51" ht="19.5" customHeight="1">
      <c r="A103" s="273" t="s">
        <v>220</v>
      </c>
      <c r="B103" s="274" t="s">
        <v>330</v>
      </c>
      <c r="C103" s="275" t="s">
        <v>471</v>
      </c>
      <c r="D103" s="275" t="s">
        <v>525</v>
      </c>
      <c r="E103" s="276"/>
      <c r="F103" s="281"/>
      <c r="G103" s="281"/>
      <c r="N103" s="281"/>
      <c r="O103" s="281"/>
      <c r="P103" s="281"/>
      <c r="Q103" s="281"/>
      <c r="R103" s="281"/>
      <c r="S103" s="281"/>
      <c r="T103" s="281"/>
      <c r="U103" s="281"/>
      <c r="V103" s="281"/>
      <c r="W103" s="281"/>
      <c r="X103" s="281"/>
      <c r="Y103" s="281"/>
      <c r="Z103" s="281"/>
      <c r="AA103" s="281"/>
      <c r="AB103" s="281"/>
      <c r="AC103" s="281"/>
      <c r="AD103" s="281"/>
      <c r="AE103" s="281"/>
      <c r="AF103" s="281"/>
      <c r="AG103" s="281"/>
      <c r="AH103" s="281"/>
      <c r="AI103" s="281"/>
      <c r="AJ103" s="281"/>
      <c r="AK103" s="281"/>
      <c r="AL103" s="281"/>
      <c r="AM103" s="281"/>
      <c r="AN103" s="281"/>
      <c r="AO103" s="281"/>
      <c r="AP103" s="281"/>
      <c r="AQ103" s="281"/>
      <c r="AR103" s="281"/>
      <c r="AS103" s="281"/>
      <c r="AT103" s="281"/>
      <c r="AU103" s="281"/>
      <c r="AV103" s="281"/>
      <c r="AW103" s="281"/>
      <c r="AX103" s="281"/>
      <c r="AY103" s="281"/>
    </row>
    <row r="104" spans="1:51" ht="19.5" customHeight="1">
      <c r="A104" s="273" t="s">
        <v>221</v>
      </c>
      <c r="B104" s="274" t="s">
        <v>297</v>
      </c>
      <c r="C104" s="275" t="s">
        <v>221</v>
      </c>
      <c r="D104" s="275" t="s">
        <v>525</v>
      </c>
      <c r="E104" s="276"/>
      <c r="F104" s="281"/>
      <c r="G104" s="281"/>
      <c r="N104" s="281"/>
      <c r="O104" s="281"/>
      <c r="P104" s="281"/>
      <c r="Q104" s="281"/>
      <c r="R104" s="281"/>
      <c r="S104" s="281"/>
      <c r="T104" s="281"/>
      <c r="U104" s="281"/>
      <c r="V104" s="281"/>
      <c r="W104" s="281"/>
      <c r="X104" s="281"/>
      <c r="Y104" s="281"/>
      <c r="Z104" s="281"/>
      <c r="AA104" s="281"/>
      <c r="AB104" s="281"/>
      <c r="AC104" s="281"/>
      <c r="AD104" s="281"/>
      <c r="AE104" s="281"/>
      <c r="AF104" s="281"/>
      <c r="AG104" s="281"/>
      <c r="AH104" s="281"/>
      <c r="AI104" s="281"/>
      <c r="AJ104" s="281"/>
      <c r="AK104" s="281"/>
      <c r="AL104" s="281"/>
      <c r="AM104" s="281"/>
      <c r="AN104" s="281"/>
      <c r="AO104" s="281"/>
      <c r="AP104" s="281"/>
      <c r="AQ104" s="281"/>
      <c r="AR104" s="281"/>
      <c r="AS104" s="281"/>
      <c r="AT104" s="281"/>
      <c r="AU104" s="281"/>
      <c r="AV104" s="281"/>
      <c r="AW104" s="281"/>
      <c r="AX104" s="281"/>
      <c r="AY104" s="281"/>
    </row>
    <row r="105" spans="1:51" ht="19.5" customHeight="1">
      <c r="A105" s="273" t="s">
        <v>222</v>
      </c>
      <c r="B105" s="274" t="s">
        <v>281</v>
      </c>
      <c r="C105" s="275" t="s">
        <v>472</v>
      </c>
      <c r="D105" s="275" t="s">
        <v>525</v>
      </c>
      <c r="E105" s="276"/>
      <c r="F105" s="281"/>
      <c r="G105" s="281"/>
      <c r="N105" s="281"/>
      <c r="O105" s="281"/>
      <c r="P105" s="281"/>
      <c r="Q105" s="281"/>
      <c r="R105" s="281"/>
      <c r="S105" s="281"/>
      <c r="T105" s="281"/>
      <c r="U105" s="281"/>
      <c r="V105" s="281"/>
      <c r="W105" s="281"/>
      <c r="X105" s="281"/>
      <c r="Y105" s="281"/>
      <c r="Z105" s="281"/>
      <c r="AA105" s="281"/>
      <c r="AB105" s="281"/>
      <c r="AC105" s="281"/>
      <c r="AD105" s="281"/>
      <c r="AE105" s="281"/>
      <c r="AF105" s="281"/>
      <c r="AG105" s="281"/>
      <c r="AH105" s="281"/>
      <c r="AI105" s="281"/>
      <c r="AJ105" s="281"/>
      <c r="AK105" s="281"/>
      <c r="AL105" s="281"/>
      <c r="AM105" s="281"/>
      <c r="AN105" s="281"/>
      <c r="AO105" s="281"/>
      <c r="AP105" s="281"/>
      <c r="AQ105" s="281"/>
      <c r="AR105" s="281"/>
      <c r="AS105" s="281"/>
      <c r="AT105" s="281"/>
      <c r="AU105" s="281"/>
      <c r="AV105" s="281"/>
      <c r="AW105" s="281"/>
      <c r="AX105" s="281"/>
      <c r="AY105" s="281"/>
    </row>
    <row r="106" spans="1:51" ht="19.5" customHeight="1">
      <c r="A106" s="273" t="s">
        <v>223</v>
      </c>
      <c r="B106" s="274" t="s">
        <v>352</v>
      </c>
      <c r="C106" s="275" t="s">
        <v>473</v>
      </c>
      <c r="D106" s="275" t="s">
        <v>525</v>
      </c>
      <c r="E106" s="276"/>
      <c r="F106" s="281"/>
      <c r="G106" s="281"/>
      <c r="N106" s="281"/>
      <c r="O106" s="281"/>
      <c r="P106" s="281"/>
      <c r="Q106" s="281"/>
      <c r="R106" s="281"/>
      <c r="S106" s="281"/>
      <c r="T106" s="281"/>
      <c r="U106" s="281"/>
      <c r="V106" s="281"/>
      <c r="W106" s="281"/>
      <c r="X106" s="281"/>
      <c r="Y106" s="281"/>
      <c r="Z106" s="281"/>
      <c r="AA106" s="281"/>
      <c r="AB106" s="281"/>
      <c r="AC106" s="281"/>
      <c r="AD106" s="281"/>
      <c r="AE106" s="281"/>
      <c r="AF106" s="281"/>
      <c r="AG106" s="281"/>
      <c r="AH106" s="281"/>
      <c r="AI106" s="281"/>
      <c r="AJ106" s="281"/>
      <c r="AK106" s="281"/>
      <c r="AL106" s="281"/>
      <c r="AM106" s="281"/>
      <c r="AN106" s="281"/>
      <c r="AO106" s="281"/>
      <c r="AP106" s="281"/>
      <c r="AQ106" s="281"/>
      <c r="AR106" s="281"/>
      <c r="AS106" s="281"/>
      <c r="AT106" s="281"/>
      <c r="AU106" s="281"/>
      <c r="AV106" s="281"/>
      <c r="AW106" s="281"/>
      <c r="AX106" s="281"/>
      <c r="AY106" s="281"/>
    </row>
    <row r="107" spans="1:51" ht="19.5" customHeight="1">
      <c r="A107" s="273" t="s">
        <v>224</v>
      </c>
      <c r="B107" s="274" t="s">
        <v>353</v>
      </c>
      <c r="C107" s="275" t="s">
        <v>474</v>
      </c>
      <c r="D107" s="275" t="s">
        <v>525</v>
      </c>
      <c r="E107" s="276"/>
      <c r="F107" s="281"/>
      <c r="G107" s="281"/>
      <c r="N107" s="281"/>
      <c r="O107" s="281"/>
      <c r="P107" s="281"/>
      <c r="Q107" s="281"/>
      <c r="R107" s="281"/>
      <c r="S107" s="281"/>
      <c r="T107" s="281"/>
      <c r="U107" s="281"/>
      <c r="V107" s="281"/>
      <c r="W107" s="281"/>
      <c r="X107" s="281"/>
      <c r="Y107" s="281"/>
      <c r="Z107" s="281"/>
      <c r="AA107" s="281"/>
      <c r="AB107" s="281"/>
      <c r="AC107" s="281"/>
      <c r="AD107" s="281"/>
      <c r="AE107" s="281"/>
      <c r="AF107" s="281"/>
      <c r="AG107" s="281"/>
      <c r="AH107" s="281"/>
      <c r="AI107" s="281"/>
      <c r="AJ107" s="281"/>
      <c r="AK107" s="281"/>
      <c r="AL107" s="281"/>
      <c r="AM107" s="281"/>
      <c r="AN107" s="281"/>
      <c r="AO107" s="281"/>
      <c r="AP107" s="281"/>
      <c r="AQ107" s="281"/>
      <c r="AR107" s="281"/>
      <c r="AS107" s="281"/>
      <c r="AT107" s="281"/>
      <c r="AU107" s="281"/>
      <c r="AV107" s="281"/>
      <c r="AW107" s="281"/>
      <c r="AX107" s="281"/>
      <c r="AY107" s="281"/>
    </row>
    <row r="108" spans="1:51" ht="19.5" customHeight="1">
      <c r="A108" s="273" t="s">
        <v>225</v>
      </c>
      <c r="B108" s="274" t="s">
        <v>354</v>
      </c>
      <c r="C108" s="275" t="s">
        <v>475</v>
      </c>
      <c r="D108" s="275" t="s">
        <v>527</v>
      </c>
      <c r="E108" s="276"/>
      <c r="F108" s="281"/>
      <c r="G108" s="281"/>
      <c r="N108" s="281"/>
      <c r="O108" s="281"/>
      <c r="P108" s="281"/>
      <c r="Q108" s="281"/>
      <c r="R108" s="281"/>
      <c r="S108" s="281"/>
      <c r="T108" s="281"/>
      <c r="U108" s="281"/>
      <c r="V108" s="281"/>
      <c r="W108" s="281"/>
      <c r="X108" s="281"/>
      <c r="Y108" s="281"/>
      <c r="Z108" s="281"/>
      <c r="AA108" s="281"/>
      <c r="AB108" s="281"/>
      <c r="AC108" s="281"/>
      <c r="AD108" s="281"/>
      <c r="AE108" s="281"/>
      <c r="AF108" s="281"/>
      <c r="AG108" s="281"/>
      <c r="AH108" s="281"/>
      <c r="AI108" s="281"/>
      <c r="AJ108" s="281"/>
      <c r="AK108" s="281"/>
      <c r="AL108" s="281"/>
      <c r="AM108" s="281"/>
      <c r="AN108" s="281"/>
      <c r="AO108" s="281"/>
      <c r="AP108" s="281"/>
      <c r="AQ108" s="281"/>
      <c r="AR108" s="281"/>
      <c r="AS108" s="281"/>
      <c r="AT108" s="281"/>
      <c r="AU108" s="281"/>
      <c r="AV108" s="281"/>
      <c r="AW108" s="281"/>
      <c r="AX108" s="281"/>
      <c r="AY108" s="281"/>
    </row>
    <row r="109" spans="1:51" ht="19.5" customHeight="1">
      <c r="A109" s="273" t="s">
        <v>226</v>
      </c>
      <c r="B109" s="274" t="s">
        <v>320</v>
      </c>
      <c r="C109" s="275" t="s">
        <v>476</v>
      </c>
      <c r="D109" s="275" t="s">
        <v>526</v>
      </c>
      <c r="E109" s="276"/>
      <c r="F109" s="281"/>
      <c r="G109" s="281"/>
      <c r="N109" s="281"/>
      <c r="O109" s="281"/>
      <c r="P109" s="281"/>
      <c r="Q109" s="281"/>
      <c r="R109" s="281"/>
      <c r="S109" s="281"/>
      <c r="T109" s="281"/>
      <c r="U109" s="281"/>
      <c r="V109" s="281"/>
      <c r="W109" s="281"/>
      <c r="X109" s="281"/>
      <c r="Y109" s="281"/>
      <c r="Z109" s="281"/>
      <c r="AA109" s="281"/>
      <c r="AB109" s="281"/>
      <c r="AC109" s="281"/>
      <c r="AD109" s="281"/>
      <c r="AE109" s="281"/>
      <c r="AF109" s="281"/>
      <c r="AG109" s="281"/>
      <c r="AH109" s="281"/>
      <c r="AI109" s="281"/>
      <c r="AJ109" s="281"/>
      <c r="AK109" s="281"/>
      <c r="AL109" s="281"/>
      <c r="AM109" s="281"/>
      <c r="AN109" s="281"/>
      <c r="AO109" s="281"/>
      <c r="AP109" s="281"/>
      <c r="AQ109" s="281"/>
      <c r="AR109" s="281"/>
      <c r="AS109" s="281"/>
      <c r="AT109" s="281"/>
      <c r="AU109" s="281"/>
      <c r="AV109" s="281"/>
      <c r="AW109" s="281"/>
      <c r="AX109" s="281"/>
      <c r="AY109" s="281"/>
    </row>
    <row r="110" spans="1:51" ht="19.5" customHeight="1">
      <c r="A110" s="273" t="s">
        <v>112</v>
      </c>
      <c r="B110" s="274" t="s">
        <v>355</v>
      </c>
      <c r="C110" s="275" t="s">
        <v>477</v>
      </c>
      <c r="D110" s="275" t="s">
        <v>525</v>
      </c>
      <c r="E110" s="276"/>
      <c r="F110" s="281"/>
      <c r="G110" s="281"/>
      <c r="N110" s="281"/>
      <c r="O110" s="281"/>
      <c r="P110" s="281"/>
      <c r="Q110" s="281"/>
      <c r="R110" s="281"/>
      <c r="S110" s="281"/>
      <c r="T110" s="281"/>
      <c r="U110" s="281"/>
      <c r="V110" s="281"/>
      <c r="W110" s="281"/>
      <c r="X110" s="281"/>
      <c r="Y110" s="281"/>
      <c r="Z110" s="281"/>
      <c r="AA110" s="281"/>
      <c r="AB110" s="281"/>
      <c r="AC110" s="281"/>
      <c r="AD110" s="281"/>
      <c r="AE110" s="281"/>
      <c r="AF110" s="281"/>
      <c r="AG110" s="281"/>
      <c r="AH110" s="281"/>
      <c r="AI110" s="281"/>
      <c r="AJ110" s="281"/>
      <c r="AK110" s="281"/>
      <c r="AL110" s="281"/>
      <c r="AM110" s="281"/>
      <c r="AN110" s="281"/>
      <c r="AO110" s="281"/>
      <c r="AP110" s="281"/>
      <c r="AQ110" s="281"/>
      <c r="AR110" s="281"/>
      <c r="AS110" s="281"/>
      <c r="AT110" s="281"/>
      <c r="AU110" s="281"/>
      <c r="AV110" s="281"/>
      <c r="AW110" s="281"/>
      <c r="AX110" s="281"/>
      <c r="AY110" s="281"/>
    </row>
    <row r="111" spans="1:51" ht="19.5" customHeight="1">
      <c r="A111" s="273" t="s">
        <v>227</v>
      </c>
      <c r="B111" s="274" t="s">
        <v>356</v>
      </c>
      <c r="C111" s="275" t="s">
        <v>478</v>
      </c>
      <c r="D111" s="275" t="s">
        <v>525</v>
      </c>
      <c r="E111" s="276"/>
      <c r="F111" s="281"/>
      <c r="G111" s="281"/>
      <c r="N111" s="281"/>
      <c r="O111" s="281"/>
      <c r="P111" s="281"/>
      <c r="Q111" s="281"/>
      <c r="R111" s="281"/>
      <c r="S111" s="281"/>
      <c r="T111" s="281"/>
      <c r="U111" s="281"/>
      <c r="V111" s="281"/>
      <c r="W111" s="281"/>
      <c r="X111" s="281"/>
      <c r="Y111" s="281"/>
      <c r="Z111" s="281"/>
      <c r="AA111" s="281"/>
      <c r="AB111" s="281"/>
      <c r="AC111" s="281"/>
      <c r="AD111" s="281"/>
      <c r="AE111" s="281"/>
      <c r="AF111" s="281"/>
      <c r="AG111" s="281"/>
      <c r="AH111" s="281"/>
      <c r="AI111" s="281"/>
      <c r="AJ111" s="281"/>
      <c r="AK111" s="281"/>
      <c r="AL111" s="281"/>
      <c r="AM111" s="281"/>
      <c r="AN111" s="281"/>
      <c r="AO111" s="281"/>
      <c r="AP111" s="281"/>
      <c r="AQ111" s="281"/>
      <c r="AR111" s="281"/>
      <c r="AS111" s="281"/>
      <c r="AT111" s="281"/>
      <c r="AU111" s="281"/>
      <c r="AV111" s="281"/>
      <c r="AW111" s="281"/>
      <c r="AX111" s="281"/>
      <c r="AY111" s="281"/>
    </row>
    <row r="112" spans="1:51" ht="19.5" customHeight="1">
      <c r="A112" s="273" t="s">
        <v>228</v>
      </c>
      <c r="B112" s="274" t="s">
        <v>357</v>
      </c>
      <c r="C112" s="275" t="s">
        <v>478</v>
      </c>
      <c r="D112" s="275" t="s">
        <v>530</v>
      </c>
      <c r="E112" s="276"/>
      <c r="F112" s="281"/>
      <c r="G112" s="281"/>
      <c r="N112" s="281"/>
      <c r="O112" s="281"/>
      <c r="P112" s="281"/>
      <c r="Q112" s="281"/>
      <c r="R112" s="281"/>
      <c r="S112" s="281"/>
      <c r="T112" s="281"/>
      <c r="U112" s="281"/>
      <c r="V112" s="281"/>
      <c r="W112" s="281"/>
      <c r="X112" s="281"/>
      <c r="Y112" s="281"/>
      <c r="Z112" s="281"/>
      <c r="AA112" s="281"/>
      <c r="AB112" s="281"/>
      <c r="AC112" s="281"/>
      <c r="AD112" s="281"/>
      <c r="AE112" s="281"/>
      <c r="AF112" s="281"/>
      <c r="AG112" s="281"/>
      <c r="AH112" s="281"/>
      <c r="AI112" s="281"/>
      <c r="AJ112" s="281"/>
      <c r="AK112" s="281"/>
      <c r="AL112" s="281"/>
      <c r="AM112" s="281"/>
      <c r="AN112" s="281"/>
      <c r="AO112" s="281"/>
      <c r="AP112" s="281"/>
      <c r="AQ112" s="281"/>
      <c r="AR112" s="281"/>
      <c r="AS112" s="281"/>
      <c r="AT112" s="281"/>
      <c r="AU112" s="281"/>
      <c r="AV112" s="281"/>
      <c r="AW112" s="281"/>
      <c r="AX112" s="281"/>
      <c r="AY112" s="281"/>
    </row>
    <row r="113" spans="1:51" ht="19.5" customHeight="1">
      <c r="A113" s="273" t="s">
        <v>229</v>
      </c>
      <c r="B113" s="274" t="s">
        <v>358</v>
      </c>
      <c r="C113" s="275" t="s">
        <v>479</v>
      </c>
      <c r="D113" s="275" t="s">
        <v>527</v>
      </c>
      <c r="E113" s="276"/>
      <c r="F113" s="281"/>
      <c r="G113" s="281"/>
      <c r="N113" s="281"/>
      <c r="O113" s="281"/>
      <c r="P113" s="281"/>
      <c r="Q113" s="281"/>
      <c r="R113" s="281"/>
      <c r="S113" s="281"/>
      <c r="T113" s="281"/>
      <c r="U113" s="281"/>
      <c r="V113" s="281"/>
      <c r="W113" s="281"/>
      <c r="X113" s="281"/>
      <c r="Y113" s="281"/>
      <c r="Z113" s="281"/>
      <c r="AA113" s="281"/>
      <c r="AB113" s="281"/>
      <c r="AC113" s="281"/>
      <c r="AD113" s="281"/>
      <c r="AE113" s="281"/>
      <c r="AF113" s="281"/>
      <c r="AG113" s="281"/>
      <c r="AH113" s="281"/>
      <c r="AI113" s="281"/>
      <c r="AJ113" s="281"/>
      <c r="AK113" s="281"/>
      <c r="AL113" s="281"/>
      <c r="AM113" s="281"/>
      <c r="AN113" s="281"/>
      <c r="AO113" s="281"/>
      <c r="AP113" s="281"/>
      <c r="AQ113" s="281"/>
      <c r="AR113" s="281"/>
      <c r="AS113" s="281"/>
      <c r="AT113" s="281"/>
      <c r="AU113" s="281"/>
      <c r="AV113" s="281"/>
      <c r="AW113" s="281"/>
      <c r="AX113" s="281"/>
      <c r="AY113" s="281"/>
    </row>
    <row r="114" spans="1:51" ht="19.5" customHeight="1">
      <c r="A114" s="273" t="s">
        <v>73</v>
      </c>
      <c r="B114" s="274" t="s">
        <v>306</v>
      </c>
      <c r="C114" s="275" t="s">
        <v>480</v>
      </c>
      <c r="D114" s="275" t="s">
        <v>531</v>
      </c>
      <c r="E114" s="276"/>
      <c r="F114" s="281"/>
      <c r="G114" s="281"/>
      <c r="N114" s="281"/>
      <c r="O114" s="281"/>
      <c r="P114" s="281"/>
      <c r="Q114" s="281"/>
      <c r="R114" s="281"/>
      <c r="S114" s="281"/>
      <c r="T114" s="281"/>
      <c r="U114" s="281"/>
      <c r="V114" s="281"/>
      <c r="W114" s="281"/>
      <c r="X114" s="281"/>
      <c r="Y114" s="281"/>
      <c r="Z114" s="281"/>
      <c r="AA114" s="281"/>
      <c r="AB114" s="281"/>
      <c r="AC114" s="281"/>
      <c r="AD114" s="281"/>
      <c r="AE114" s="281"/>
      <c r="AF114" s="281"/>
      <c r="AG114" s="281"/>
      <c r="AH114" s="281"/>
      <c r="AI114" s="281"/>
      <c r="AJ114" s="281"/>
      <c r="AK114" s="281"/>
      <c r="AL114" s="281"/>
      <c r="AM114" s="281"/>
      <c r="AN114" s="281"/>
      <c r="AO114" s="281"/>
      <c r="AP114" s="281"/>
      <c r="AQ114" s="281"/>
      <c r="AR114" s="281"/>
      <c r="AS114" s="281"/>
      <c r="AT114" s="281"/>
      <c r="AU114" s="281"/>
      <c r="AV114" s="281"/>
      <c r="AW114" s="281"/>
      <c r="AX114" s="281"/>
      <c r="AY114" s="281"/>
    </row>
    <row r="115" spans="1:51" ht="19.5" customHeight="1">
      <c r="A115" s="273" t="s">
        <v>230</v>
      </c>
      <c r="B115" s="274" t="s">
        <v>289</v>
      </c>
      <c r="C115" s="275" t="s">
        <v>384</v>
      </c>
      <c r="D115" s="275" t="s">
        <v>531</v>
      </c>
      <c r="E115" s="276"/>
      <c r="F115" s="281"/>
      <c r="G115" s="281"/>
      <c r="N115" s="281"/>
      <c r="O115" s="281"/>
      <c r="P115" s="281"/>
      <c r="Q115" s="281"/>
      <c r="R115" s="281"/>
      <c r="S115" s="281"/>
      <c r="T115" s="281"/>
      <c r="U115" s="281"/>
      <c r="V115" s="281"/>
      <c r="W115" s="281"/>
      <c r="X115" s="281"/>
      <c r="Y115" s="281"/>
      <c r="Z115" s="281"/>
      <c r="AA115" s="281"/>
      <c r="AB115" s="281"/>
      <c r="AC115" s="281"/>
      <c r="AD115" s="281"/>
      <c r="AE115" s="281"/>
      <c r="AF115" s="281"/>
      <c r="AG115" s="281"/>
      <c r="AH115" s="281"/>
      <c r="AI115" s="281"/>
      <c r="AJ115" s="281"/>
      <c r="AK115" s="281"/>
      <c r="AL115" s="281"/>
      <c r="AM115" s="281"/>
      <c r="AN115" s="281"/>
      <c r="AO115" s="281"/>
      <c r="AP115" s="281"/>
      <c r="AQ115" s="281"/>
      <c r="AR115" s="281"/>
      <c r="AS115" s="281"/>
      <c r="AT115" s="281"/>
      <c r="AU115" s="281"/>
      <c r="AV115" s="281"/>
      <c r="AW115" s="281"/>
      <c r="AX115" s="281"/>
      <c r="AY115" s="281"/>
    </row>
    <row r="116" spans="1:51" ht="19.5" customHeight="1">
      <c r="A116" s="273" t="s">
        <v>231</v>
      </c>
      <c r="B116" s="274" t="s">
        <v>359</v>
      </c>
      <c r="C116" s="275" t="s">
        <v>481</v>
      </c>
      <c r="D116" s="275" t="s">
        <v>531</v>
      </c>
      <c r="E116" s="276"/>
      <c r="F116" s="281"/>
      <c r="G116" s="281"/>
      <c r="N116" s="281"/>
      <c r="O116" s="281"/>
      <c r="P116" s="281"/>
      <c r="Q116" s="281"/>
      <c r="R116" s="281"/>
      <c r="S116" s="281"/>
      <c r="T116" s="281"/>
      <c r="U116" s="281"/>
      <c r="V116" s="281"/>
      <c r="W116" s="281"/>
      <c r="X116" s="281"/>
      <c r="Y116" s="281"/>
      <c r="Z116" s="281"/>
      <c r="AA116" s="281"/>
      <c r="AB116" s="281"/>
      <c r="AC116" s="281"/>
      <c r="AD116" s="281"/>
      <c r="AE116" s="281"/>
      <c r="AF116" s="281"/>
      <c r="AG116" s="281"/>
      <c r="AH116" s="281"/>
      <c r="AI116" s="281"/>
      <c r="AJ116" s="281"/>
      <c r="AK116" s="281"/>
      <c r="AL116" s="281"/>
      <c r="AM116" s="281"/>
      <c r="AN116" s="281"/>
      <c r="AO116" s="281"/>
      <c r="AP116" s="281"/>
      <c r="AQ116" s="281"/>
      <c r="AR116" s="281"/>
      <c r="AS116" s="281"/>
      <c r="AT116" s="281"/>
      <c r="AU116" s="281"/>
      <c r="AV116" s="281"/>
      <c r="AW116" s="281"/>
      <c r="AX116" s="281"/>
      <c r="AY116" s="281"/>
    </row>
    <row r="117" spans="1:51" ht="19.5" customHeight="1">
      <c r="A117" s="273" t="s">
        <v>232</v>
      </c>
      <c r="B117" s="274" t="s">
        <v>282</v>
      </c>
      <c r="C117" s="275" t="s">
        <v>482</v>
      </c>
      <c r="D117" s="275" t="s">
        <v>531</v>
      </c>
      <c r="E117" s="276"/>
      <c r="F117" s="281"/>
      <c r="G117" s="281"/>
      <c r="N117" s="281"/>
      <c r="O117" s="281"/>
      <c r="P117" s="281"/>
      <c r="Q117" s="281"/>
      <c r="R117" s="281"/>
      <c r="S117" s="281"/>
      <c r="T117" s="281"/>
      <c r="U117" s="281"/>
      <c r="V117" s="281"/>
      <c r="W117" s="281"/>
      <c r="X117" s="281"/>
      <c r="Y117" s="281"/>
      <c r="Z117" s="281"/>
      <c r="AA117" s="281"/>
      <c r="AB117" s="281"/>
      <c r="AC117" s="281"/>
      <c r="AD117" s="281"/>
      <c r="AE117" s="281"/>
      <c r="AF117" s="281"/>
      <c r="AG117" s="281"/>
      <c r="AH117" s="281"/>
      <c r="AI117" s="281"/>
      <c r="AJ117" s="281"/>
      <c r="AK117" s="281"/>
      <c r="AL117" s="281"/>
      <c r="AM117" s="281"/>
      <c r="AN117" s="281"/>
      <c r="AO117" s="281"/>
      <c r="AP117" s="281"/>
      <c r="AQ117" s="281"/>
      <c r="AR117" s="281"/>
      <c r="AS117" s="281"/>
      <c r="AT117" s="281"/>
      <c r="AU117" s="281"/>
      <c r="AV117" s="281"/>
      <c r="AW117" s="281"/>
      <c r="AX117" s="281"/>
      <c r="AY117" s="281"/>
    </row>
    <row r="118" spans="1:51" ht="19.5" customHeight="1">
      <c r="A118" s="273" t="s">
        <v>233</v>
      </c>
      <c r="B118" s="274" t="s">
        <v>295</v>
      </c>
      <c r="C118" s="275" t="s">
        <v>483</v>
      </c>
      <c r="D118" s="275" t="s">
        <v>531</v>
      </c>
      <c r="E118" s="276"/>
      <c r="F118" s="281"/>
      <c r="G118" s="281"/>
      <c r="N118" s="281"/>
      <c r="O118" s="281"/>
      <c r="P118" s="281"/>
      <c r="Q118" s="281"/>
      <c r="R118" s="281"/>
      <c r="S118" s="281"/>
      <c r="T118" s="281"/>
      <c r="U118" s="281"/>
      <c r="V118" s="281"/>
      <c r="W118" s="281"/>
      <c r="X118" s="281"/>
      <c r="Y118" s="281"/>
      <c r="Z118" s="281"/>
      <c r="AA118" s="281"/>
      <c r="AB118" s="281"/>
      <c r="AC118" s="281"/>
      <c r="AD118" s="281"/>
      <c r="AE118" s="281"/>
      <c r="AF118" s="281"/>
      <c r="AG118" s="281"/>
      <c r="AH118" s="281"/>
      <c r="AI118" s="281"/>
      <c r="AJ118" s="281"/>
      <c r="AK118" s="281"/>
      <c r="AL118" s="281"/>
      <c r="AM118" s="281"/>
      <c r="AN118" s="281"/>
      <c r="AO118" s="281"/>
      <c r="AP118" s="281"/>
      <c r="AQ118" s="281"/>
      <c r="AR118" s="281"/>
      <c r="AS118" s="281"/>
      <c r="AT118" s="281"/>
      <c r="AU118" s="281"/>
      <c r="AV118" s="281"/>
      <c r="AW118" s="281"/>
      <c r="AX118" s="281"/>
      <c r="AY118" s="281"/>
    </row>
    <row r="119" spans="1:51" ht="19.5" customHeight="1">
      <c r="A119" s="273" t="s">
        <v>234</v>
      </c>
      <c r="B119" s="274" t="s">
        <v>360</v>
      </c>
      <c r="C119" s="275" t="s">
        <v>484</v>
      </c>
      <c r="D119" s="275" t="s">
        <v>531</v>
      </c>
      <c r="E119" s="276"/>
      <c r="F119" s="281"/>
      <c r="G119" s="281"/>
      <c r="N119" s="281"/>
      <c r="O119" s="281"/>
      <c r="P119" s="281"/>
      <c r="Q119" s="281"/>
      <c r="R119" s="281"/>
      <c r="S119" s="281"/>
      <c r="T119" s="281"/>
      <c r="U119" s="281"/>
      <c r="V119" s="281"/>
      <c r="W119" s="281"/>
      <c r="X119" s="281"/>
      <c r="Y119" s="281"/>
      <c r="Z119" s="281"/>
      <c r="AA119" s="281"/>
      <c r="AB119" s="281"/>
      <c r="AC119" s="281"/>
      <c r="AD119" s="281"/>
      <c r="AE119" s="281"/>
      <c r="AF119" s="281"/>
      <c r="AG119" s="281"/>
      <c r="AH119" s="281"/>
      <c r="AI119" s="281"/>
      <c r="AJ119" s="281"/>
      <c r="AK119" s="281"/>
      <c r="AL119" s="281"/>
      <c r="AM119" s="281"/>
      <c r="AN119" s="281"/>
      <c r="AO119" s="281"/>
      <c r="AP119" s="281"/>
      <c r="AQ119" s="281"/>
      <c r="AR119" s="281"/>
      <c r="AS119" s="281"/>
      <c r="AT119" s="281"/>
      <c r="AU119" s="281"/>
      <c r="AV119" s="281"/>
      <c r="AW119" s="281"/>
      <c r="AX119" s="281"/>
      <c r="AY119" s="281"/>
    </row>
    <row r="120" spans="1:51" ht="19.5" customHeight="1">
      <c r="A120" s="273" t="s">
        <v>235</v>
      </c>
      <c r="B120" s="274" t="s">
        <v>361</v>
      </c>
      <c r="C120" s="275" t="s">
        <v>485</v>
      </c>
      <c r="D120" s="275" t="s">
        <v>531</v>
      </c>
      <c r="E120" s="276"/>
      <c r="F120" s="281"/>
      <c r="G120" s="281"/>
      <c r="N120" s="281"/>
      <c r="O120" s="281"/>
      <c r="P120" s="281"/>
      <c r="Q120" s="281"/>
      <c r="R120" s="281"/>
      <c r="S120" s="281"/>
      <c r="T120" s="281"/>
      <c r="U120" s="281"/>
      <c r="V120" s="281"/>
      <c r="W120" s="281"/>
      <c r="X120" s="281"/>
      <c r="Y120" s="281"/>
      <c r="Z120" s="281"/>
      <c r="AA120" s="281"/>
      <c r="AB120" s="281"/>
      <c r="AC120" s="281"/>
      <c r="AD120" s="281"/>
      <c r="AE120" s="281"/>
      <c r="AF120" s="281"/>
      <c r="AG120" s="281"/>
      <c r="AH120" s="281"/>
      <c r="AI120" s="281"/>
      <c r="AJ120" s="281"/>
      <c r="AK120" s="281"/>
      <c r="AL120" s="281"/>
      <c r="AM120" s="281"/>
      <c r="AN120" s="281"/>
      <c r="AO120" s="281"/>
      <c r="AP120" s="281"/>
      <c r="AQ120" s="281"/>
      <c r="AR120" s="281"/>
      <c r="AS120" s="281"/>
      <c r="AT120" s="281"/>
      <c r="AU120" s="281"/>
      <c r="AV120" s="281"/>
      <c r="AW120" s="281"/>
      <c r="AX120" s="281"/>
      <c r="AY120" s="281"/>
    </row>
    <row r="121" spans="1:51" ht="19.5" customHeight="1">
      <c r="A121" s="273" t="s">
        <v>236</v>
      </c>
      <c r="B121" s="274" t="s">
        <v>353</v>
      </c>
      <c r="C121" s="275" t="s">
        <v>486</v>
      </c>
      <c r="D121" s="275" t="s">
        <v>531</v>
      </c>
      <c r="E121" s="276"/>
      <c r="F121" s="281"/>
      <c r="G121" s="281"/>
      <c r="N121" s="281"/>
      <c r="O121" s="281"/>
      <c r="P121" s="281"/>
      <c r="Q121" s="281"/>
      <c r="R121" s="281"/>
      <c r="S121" s="281"/>
      <c r="T121" s="281"/>
      <c r="U121" s="281"/>
      <c r="V121" s="281"/>
      <c r="W121" s="281"/>
      <c r="X121" s="281"/>
      <c r="Y121" s="281"/>
      <c r="Z121" s="281"/>
      <c r="AA121" s="281"/>
      <c r="AB121" s="281"/>
      <c r="AC121" s="281"/>
      <c r="AD121" s="281"/>
      <c r="AE121" s="281"/>
      <c r="AF121" s="281"/>
      <c r="AG121" s="281"/>
      <c r="AH121" s="281"/>
      <c r="AI121" s="281"/>
      <c r="AJ121" s="281"/>
      <c r="AK121" s="281"/>
      <c r="AL121" s="281"/>
      <c r="AM121" s="281"/>
      <c r="AN121" s="281"/>
      <c r="AO121" s="281"/>
      <c r="AP121" s="281"/>
      <c r="AQ121" s="281"/>
      <c r="AR121" s="281"/>
      <c r="AS121" s="281"/>
      <c r="AT121" s="281"/>
      <c r="AU121" s="281"/>
      <c r="AV121" s="281"/>
      <c r="AW121" s="281"/>
      <c r="AX121" s="281"/>
      <c r="AY121" s="281"/>
    </row>
    <row r="122" spans="1:51" ht="19.5" customHeight="1">
      <c r="A122" s="273" t="s">
        <v>237</v>
      </c>
      <c r="B122" s="274" t="s">
        <v>362</v>
      </c>
      <c r="C122" s="275" t="s">
        <v>487</v>
      </c>
      <c r="D122" s="275" t="s">
        <v>531</v>
      </c>
      <c r="E122" s="276"/>
      <c r="F122" s="281"/>
      <c r="G122" s="281"/>
      <c r="N122" s="281"/>
      <c r="O122" s="281"/>
      <c r="P122" s="281"/>
      <c r="Q122" s="281"/>
      <c r="R122" s="281"/>
      <c r="S122" s="281"/>
      <c r="T122" s="281"/>
      <c r="U122" s="281"/>
      <c r="V122" s="281"/>
      <c r="W122" s="281"/>
      <c r="X122" s="281"/>
      <c r="Y122" s="281"/>
      <c r="Z122" s="281"/>
      <c r="AA122" s="281"/>
      <c r="AB122" s="281"/>
      <c r="AC122" s="281"/>
      <c r="AD122" s="281"/>
      <c r="AE122" s="281"/>
      <c r="AF122" s="281"/>
      <c r="AG122" s="281"/>
      <c r="AH122" s="281"/>
      <c r="AI122" s="281"/>
      <c r="AJ122" s="281"/>
      <c r="AK122" s="281"/>
      <c r="AL122" s="281"/>
      <c r="AM122" s="281"/>
      <c r="AN122" s="281"/>
      <c r="AO122" s="281"/>
      <c r="AP122" s="281"/>
      <c r="AQ122" s="281"/>
      <c r="AR122" s="281"/>
      <c r="AS122" s="281"/>
      <c r="AT122" s="281"/>
      <c r="AU122" s="281"/>
      <c r="AV122" s="281"/>
      <c r="AW122" s="281"/>
      <c r="AX122" s="281"/>
      <c r="AY122" s="281"/>
    </row>
    <row r="123" spans="1:51" ht="19.5" customHeight="1">
      <c r="A123" s="273" t="s">
        <v>238</v>
      </c>
      <c r="B123" s="274" t="s">
        <v>363</v>
      </c>
      <c r="C123" s="275" t="s">
        <v>488</v>
      </c>
      <c r="D123" s="275" t="s">
        <v>531</v>
      </c>
      <c r="E123" s="276"/>
      <c r="F123" s="281"/>
      <c r="G123" s="281"/>
      <c r="N123" s="281"/>
      <c r="O123" s="281"/>
      <c r="P123" s="281"/>
      <c r="Q123" s="281"/>
      <c r="R123" s="281"/>
      <c r="S123" s="281"/>
      <c r="T123" s="281"/>
      <c r="U123" s="281"/>
      <c r="V123" s="281"/>
      <c r="W123" s="281"/>
      <c r="X123" s="281"/>
      <c r="Y123" s="281"/>
      <c r="Z123" s="281"/>
      <c r="AA123" s="281"/>
      <c r="AB123" s="281"/>
      <c r="AC123" s="281"/>
      <c r="AD123" s="281"/>
      <c r="AE123" s="281"/>
      <c r="AF123" s="281"/>
      <c r="AG123" s="281"/>
      <c r="AH123" s="281"/>
      <c r="AI123" s="281"/>
      <c r="AJ123" s="281"/>
      <c r="AK123" s="281"/>
      <c r="AL123" s="281"/>
      <c r="AM123" s="281"/>
      <c r="AN123" s="281"/>
      <c r="AO123" s="281"/>
      <c r="AP123" s="281"/>
      <c r="AQ123" s="281"/>
      <c r="AR123" s="281"/>
      <c r="AS123" s="281"/>
      <c r="AT123" s="281"/>
      <c r="AU123" s="281"/>
      <c r="AV123" s="281"/>
      <c r="AW123" s="281"/>
      <c r="AX123" s="281"/>
      <c r="AY123" s="281"/>
    </row>
    <row r="124" spans="1:51" ht="19.5" customHeight="1">
      <c r="A124" s="273" t="s">
        <v>239</v>
      </c>
      <c r="B124" s="274" t="s">
        <v>362</v>
      </c>
      <c r="C124" s="275" t="s">
        <v>489</v>
      </c>
      <c r="D124" s="275" t="s">
        <v>531</v>
      </c>
      <c r="E124" s="276"/>
      <c r="F124" s="281"/>
      <c r="G124" s="281"/>
      <c r="N124" s="281"/>
      <c r="O124" s="281"/>
      <c r="P124" s="281"/>
      <c r="Q124" s="281"/>
      <c r="R124" s="281"/>
      <c r="S124" s="281"/>
      <c r="T124" s="281"/>
      <c r="U124" s="281"/>
      <c r="V124" s="281"/>
      <c r="W124" s="281"/>
      <c r="X124" s="281"/>
      <c r="Y124" s="281"/>
      <c r="Z124" s="281"/>
      <c r="AA124" s="281"/>
      <c r="AB124" s="281"/>
      <c r="AC124" s="281"/>
      <c r="AD124" s="281"/>
      <c r="AE124" s="281"/>
      <c r="AF124" s="281"/>
      <c r="AG124" s="281"/>
      <c r="AH124" s="281"/>
      <c r="AI124" s="281"/>
      <c r="AJ124" s="281"/>
      <c r="AK124" s="281"/>
      <c r="AL124" s="281"/>
      <c r="AM124" s="281"/>
      <c r="AN124" s="281"/>
      <c r="AO124" s="281"/>
      <c r="AP124" s="281"/>
      <c r="AQ124" s="281"/>
      <c r="AR124" s="281"/>
      <c r="AS124" s="281"/>
      <c r="AT124" s="281"/>
      <c r="AU124" s="281"/>
      <c r="AV124" s="281"/>
      <c r="AW124" s="281"/>
      <c r="AX124" s="281"/>
      <c r="AY124" s="281"/>
    </row>
    <row r="125" spans="1:51" ht="19.5" customHeight="1">
      <c r="A125" s="273" t="s">
        <v>240</v>
      </c>
      <c r="B125" s="274" t="s">
        <v>322</v>
      </c>
      <c r="C125" s="275" t="s">
        <v>490</v>
      </c>
      <c r="D125" s="275" t="s">
        <v>531</v>
      </c>
      <c r="E125" s="276"/>
      <c r="F125" s="281"/>
      <c r="G125" s="281"/>
      <c r="N125" s="281"/>
      <c r="O125" s="281"/>
      <c r="P125" s="281"/>
      <c r="Q125" s="281"/>
      <c r="R125" s="281"/>
      <c r="S125" s="281"/>
      <c r="T125" s="281"/>
      <c r="U125" s="281"/>
      <c r="V125" s="281"/>
      <c r="W125" s="281"/>
      <c r="X125" s="281"/>
      <c r="Y125" s="281"/>
      <c r="Z125" s="281"/>
      <c r="AA125" s="281"/>
      <c r="AB125" s="281"/>
      <c r="AC125" s="281"/>
      <c r="AD125" s="281"/>
      <c r="AE125" s="281"/>
      <c r="AF125" s="281"/>
      <c r="AG125" s="281"/>
      <c r="AH125" s="281"/>
      <c r="AI125" s="281"/>
      <c r="AJ125" s="281"/>
      <c r="AK125" s="281"/>
      <c r="AL125" s="281"/>
      <c r="AM125" s="281"/>
      <c r="AN125" s="281"/>
      <c r="AO125" s="281"/>
      <c r="AP125" s="281"/>
      <c r="AQ125" s="281"/>
      <c r="AR125" s="281"/>
      <c r="AS125" s="281"/>
      <c r="AT125" s="281"/>
      <c r="AU125" s="281"/>
      <c r="AV125" s="281"/>
      <c r="AW125" s="281"/>
      <c r="AX125" s="281"/>
      <c r="AY125" s="281"/>
    </row>
    <row r="126" spans="1:51" ht="19.5" customHeight="1">
      <c r="A126" s="273" t="s">
        <v>241</v>
      </c>
      <c r="B126" s="274" t="s">
        <v>282</v>
      </c>
      <c r="C126" s="275" t="s">
        <v>491</v>
      </c>
      <c r="D126" s="275" t="s">
        <v>531</v>
      </c>
      <c r="E126" s="276"/>
      <c r="F126" s="281"/>
      <c r="G126" s="281"/>
      <c r="N126" s="281"/>
      <c r="O126" s="281"/>
      <c r="P126" s="281"/>
      <c r="Q126" s="281"/>
      <c r="R126" s="281"/>
      <c r="S126" s="281"/>
      <c r="T126" s="281"/>
      <c r="U126" s="281"/>
      <c r="V126" s="281"/>
      <c r="W126" s="281"/>
      <c r="X126" s="281"/>
      <c r="Y126" s="281"/>
      <c r="Z126" s="281"/>
      <c r="AA126" s="281"/>
      <c r="AB126" s="281"/>
      <c r="AC126" s="281"/>
      <c r="AD126" s="281"/>
      <c r="AE126" s="281"/>
      <c r="AF126" s="281"/>
      <c r="AG126" s="281"/>
      <c r="AH126" s="281"/>
      <c r="AI126" s="281"/>
      <c r="AJ126" s="281"/>
      <c r="AK126" s="281"/>
      <c r="AL126" s="281"/>
      <c r="AM126" s="281"/>
      <c r="AN126" s="281"/>
      <c r="AO126" s="281"/>
      <c r="AP126" s="281"/>
      <c r="AQ126" s="281"/>
      <c r="AR126" s="281"/>
      <c r="AS126" s="281"/>
      <c r="AT126" s="281"/>
      <c r="AU126" s="281"/>
      <c r="AV126" s="281"/>
      <c r="AW126" s="281"/>
      <c r="AX126" s="281"/>
      <c r="AY126" s="281"/>
    </row>
    <row r="127" spans="1:51" ht="19.5" customHeight="1">
      <c r="A127" s="273" t="s">
        <v>242</v>
      </c>
      <c r="B127" s="274" t="s">
        <v>363</v>
      </c>
      <c r="C127" s="275" t="s">
        <v>492</v>
      </c>
      <c r="D127" s="275" t="s">
        <v>531</v>
      </c>
      <c r="E127" s="276"/>
      <c r="F127" s="281"/>
      <c r="G127" s="281"/>
      <c r="N127" s="281"/>
      <c r="O127" s="281"/>
      <c r="P127" s="281"/>
      <c r="Q127" s="281"/>
      <c r="R127" s="281"/>
      <c r="S127" s="281"/>
      <c r="T127" s="281"/>
      <c r="U127" s="281"/>
      <c r="V127" s="281"/>
      <c r="W127" s="281"/>
      <c r="X127" s="281"/>
      <c r="Y127" s="281"/>
      <c r="Z127" s="281"/>
      <c r="AA127" s="281"/>
      <c r="AB127" s="281"/>
      <c r="AC127" s="281"/>
      <c r="AD127" s="281"/>
      <c r="AE127" s="281"/>
      <c r="AF127" s="281"/>
      <c r="AG127" s="281"/>
      <c r="AH127" s="281"/>
      <c r="AI127" s="281"/>
      <c r="AJ127" s="281"/>
      <c r="AK127" s="281"/>
      <c r="AL127" s="281"/>
      <c r="AM127" s="281"/>
      <c r="AN127" s="281"/>
      <c r="AO127" s="281"/>
      <c r="AP127" s="281"/>
      <c r="AQ127" s="281"/>
      <c r="AR127" s="281"/>
      <c r="AS127" s="281"/>
      <c r="AT127" s="281"/>
      <c r="AU127" s="281"/>
      <c r="AV127" s="281"/>
      <c r="AW127" s="281"/>
      <c r="AX127" s="281"/>
      <c r="AY127" s="281"/>
    </row>
    <row r="128" spans="1:51" ht="19.5" customHeight="1">
      <c r="A128" s="273" t="s">
        <v>243</v>
      </c>
      <c r="B128" s="274" t="s">
        <v>364</v>
      </c>
      <c r="C128" s="275" t="s">
        <v>493</v>
      </c>
      <c r="D128" s="275" t="s">
        <v>531</v>
      </c>
      <c r="E128" s="276"/>
      <c r="F128" s="281"/>
      <c r="G128" s="281"/>
      <c r="N128" s="281"/>
      <c r="O128" s="281"/>
      <c r="P128" s="281"/>
      <c r="Q128" s="281"/>
      <c r="R128" s="281"/>
      <c r="S128" s="281"/>
      <c r="T128" s="281"/>
      <c r="U128" s="281"/>
      <c r="V128" s="281"/>
      <c r="W128" s="281"/>
      <c r="X128" s="281"/>
      <c r="Y128" s="281"/>
      <c r="Z128" s="281"/>
      <c r="AA128" s="281"/>
      <c r="AB128" s="281"/>
      <c r="AC128" s="281"/>
      <c r="AD128" s="281"/>
      <c r="AE128" s="281"/>
      <c r="AF128" s="281"/>
      <c r="AG128" s="281"/>
      <c r="AH128" s="281"/>
      <c r="AI128" s="281"/>
      <c r="AJ128" s="281"/>
      <c r="AK128" s="281"/>
      <c r="AL128" s="281"/>
      <c r="AM128" s="281"/>
      <c r="AN128" s="281"/>
      <c r="AO128" s="281"/>
      <c r="AP128" s="281"/>
      <c r="AQ128" s="281"/>
      <c r="AR128" s="281"/>
      <c r="AS128" s="281"/>
      <c r="AT128" s="281"/>
      <c r="AU128" s="281"/>
      <c r="AV128" s="281"/>
      <c r="AW128" s="281"/>
      <c r="AX128" s="281"/>
      <c r="AY128" s="281"/>
    </row>
    <row r="129" spans="1:51" ht="19.5" customHeight="1">
      <c r="A129" s="273" t="s">
        <v>244</v>
      </c>
      <c r="B129" s="274" t="s">
        <v>365</v>
      </c>
      <c r="C129" s="275" t="s">
        <v>494</v>
      </c>
      <c r="D129" s="275" t="s">
        <v>531</v>
      </c>
      <c r="E129" s="276"/>
      <c r="F129" s="281"/>
      <c r="G129" s="281"/>
      <c r="N129" s="281"/>
      <c r="O129" s="281"/>
      <c r="P129" s="281"/>
      <c r="Q129" s="281"/>
      <c r="R129" s="281"/>
      <c r="S129" s="281"/>
      <c r="T129" s="281"/>
      <c r="U129" s="281"/>
      <c r="V129" s="281"/>
      <c r="W129" s="281"/>
      <c r="X129" s="281"/>
      <c r="Y129" s="281"/>
      <c r="Z129" s="281"/>
      <c r="AA129" s="281"/>
      <c r="AB129" s="281"/>
      <c r="AC129" s="281"/>
      <c r="AD129" s="281"/>
      <c r="AE129" s="281"/>
      <c r="AF129" s="281"/>
      <c r="AG129" s="281"/>
      <c r="AH129" s="281"/>
      <c r="AI129" s="281"/>
      <c r="AJ129" s="281"/>
      <c r="AK129" s="281"/>
      <c r="AL129" s="281"/>
      <c r="AM129" s="281"/>
      <c r="AN129" s="281"/>
      <c r="AO129" s="281"/>
      <c r="AP129" s="281"/>
      <c r="AQ129" s="281"/>
      <c r="AR129" s="281"/>
      <c r="AS129" s="281"/>
      <c r="AT129" s="281"/>
      <c r="AU129" s="281"/>
      <c r="AV129" s="281"/>
      <c r="AW129" s="281"/>
      <c r="AX129" s="281"/>
      <c r="AY129" s="281"/>
    </row>
    <row r="130" spans="1:51" ht="19.5" customHeight="1">
      <c r="A130" s="273" t="s">
        <v>245</v>
      </c>
      <c r="B130" s="274" t="s">
        <v>366</v>
      </c>
      <c r="C130" s="275" t="s">
        <v>495</v>
      </c>
      <c r="D130" s="275" t="s">
        <v>531</v>
      </c>
      <c r="E130" s="276"/>
      <c r="F130" s="281"/>
      <c r="G130" s="281"/>
      <c r="N130" s="281"/>
      <c r="O130" s="281"/>
      <c r="P130" s="281"/>
      <c r="Q130" s="281"/>
      <c r="R130" s="281"/>
      <c r="S130" s="281"/>
      <c r="T130" s="281"/>
      <c r="U130" s="281"/>
      <c r="V130" s="281"/>
      <c r="W130" s="281"/>
      <c r="X130" s="281"/>
      <c r="Y130" s="281"/>
      <c r="Z130" s="281"/>
      <c r="AA130" s="281"/>
      <c r="AB130" s="281"/>
      <c r="AC130" s="281"/>
      <c r="AD130" s="281"/>
      <c r="AE130" s="281"/>
      <c r="AF130" s="281"/>
      <c r="AG130" s="281"/>
      <c r="AH130" s="281"/>
      <c r="AI130" s="281"/>
      <c r="AJ130" s="281"/>
      <c r="AK130" s="281"/>
      <c r="AL130" s="281"/>
      <c r="AM130" s="281"/>
      <c r="AN130" s="281"/>
      <c r="AO130" s="281"/>
      <c r="AP130" s="281"/>
      <c r="AQ130" s="281"/>
      <c r="AR130" s="281"/>
      <c r="AS130" s="281"/>
      <c r="AT130" s="281"/>
      <c r="AU130" s="281"/>
      <c r="AV130" s="281"/>
      <c r="AW130" s="281"/>
      <c r="AX130" s="281"/>
      <c r="AY130" s="281"/>
    </row>
    <row r="131" spans="1:51" ht="19.5" customHeight="1">
      <c r="A131" s="273" t="s">
        <v>246</v>
      </c>
      <c r="B131" s="274" t="s">
        <v>347</v>
      </c>
      <c r="C131" s="275" t="s">
        <v>496</v>
      </c>
      <c r="D131" s="275" t="s">
        <v>531</v>
      </c>
      <c r="E131" s="276"/>
      <c r="F131" s="281"/>
      <c r="G131" s="281"/>
      <c r="N131" s="281"/>
      <c r="O131" s="281"/>
      <c r="P131" s="281"/>
      <c r="Q131" s="281"/>
      <c r="R131" s="281"/>
      <c r="S131" s="281"/>
      <c r="T131" s="281"/>
      <c r="U131" s="281"/>
      <c r="V131" s="281"/>
      <c r="W131" s="281"/>
      <c r="X131" s="281"/>
      <c r="Y131" s="281"/>
      <c r="Z131" s="281"/>
      <c r="AA131" s="281"/>
      <c r="AB131" s="281"/>
      <c r="AC131" s="281"/>
      <c r="AD131" s="281"/>
      <c r="AE131" s="281"/>
      <c r="AF131" s="281"/>
      <c r="AG131" s="281"/>
      <c r="AH131" s="281"/>
      <c r="AI131" s="281"/>
      <c r="AJ131" s="281"/>
      <c r="AK131" s="281"/>
      <c r="AL131" s="281"/>
      <c r="AM131" s="281"/>
      <c r="AN131" s="281"/>
      <c r="AO131" s="281"/>
      <c r="AP131" s="281"/>
      <c r="AQ131" s="281"/>
      <c r="AR131" s="281"/>
      <c r="AS131" s="281"/>
      <c r="AT131" s="281"/>
      <c r="AU131" s="281"/>
      <c r="AV131" s="281"/>
      <c r="AW131" s="281"/>
      <c r="AX131" s="281"/>
      <c r="AY131" s="281"/>
    </row>
    <row r="132" spans="1:51" ht="19.5" customHeight="1">
      <c r="A132" s="273" t="s">
        <v>247</v>
      </c>
      <c r="B132" s="274" t="s">
        <v>367</v>
      </c>
      <c r="C132" s="275" t="s">
        <v>497</v>
      </c>
      <c r="D132" s="275" t="s">
        <v>531</v>
      </c>
      <c r="E132" s="276"/>
      <c r="F132" s="281"/>
      <c r="G132" s="281"/>
      <c r="N132" s="281"/>
      <c r="O132" s="281"/>
      <c r="P132" s="281"/>
      <c r="Q132" s="281"/>
      <c r="R132" s="281"/>
      <c r="S132" s="281"/>
      <c r="T132" s="281"/>
      <c r="U132" s="281"/>
      <c r="V132" s="281"/>
      <c r="W132" s="281"/>
      <c r="X132" s="281"/>
      <c r="Y132" s="281"/>
      <c r="Z132" s="281"/>
      <c r="AA132" s="281"/>
      <c r="AB132" s="281"/>
      <c r="AC132" s="281"/>
      <c r="AD132" s="281"/>
      <c r="AE132" s="281"/>
      <c r="AF132" s="281"/>
      <c r="AG132" s="281"/>
      <c r="AH132" s="281"/>
      <c r="AI132" s="281"/>
      <c r="AJ132" s="281"/>
      <c r="AK132" s="281"/>
      <c r="AL132" s="281"/>
      <c r="AM132" s="281"/>
      <c r="AN132" s="281"/>
      <c r="AO132" s="281"/>
      <c r="AP132" s="281"/>
      <c r="AQ132" s="281"/>
      <c r="AR132" s="281"/>
      <c r="AS132" s="281"/>
      <c r="AT132" s="281"/>
      <c r="AU132" s="281"/>
      <c r="AV132" s="281"/>
      <c r="AW132" s="281"/>
      <c r="AX132" s="281"/>
      <c r="AY132" s="281"/>
    </row>
    <row r="133" spans="1:51" ht="19.5" customHeight="1">
      <c r="A133" s="273" t="s">
        <v>248</v>
      </c>
      <c r="B133" s="274" t="s">
        <v>325</v>
      </c>
      <c r="C133" s="275" t="s">
        <v>498</v>
      </c>
      <c r="D133" s="275" t="s">
        <v>531</v>
      </c>
      <c r="E133" s="276"/>
      <c r="F133" s="281"/>
      <c r="G133" s="281"/>
      <c r="N133" s="281"/>
      <c r="O133" s="281"/>
      <c r="P133" s="281"/>
      <c r="Q133" s="281"/>
      <c r="R133" s="281"/>
      <c r="S133" s="281"/>
      <c r="T133" s="281"/>
      <c r="U133" s="281"/>
      <c r="V133" s="281"/>
      <c r="W133" s="281"/>
      <c r="X133" s="281"/>
      <c r="Y133" s="281"/>
      <c r="Z133" s="281"/>
      <c r="AA133" s="281"/>
      <c r="AB133" s="281"/>
      <c r="AC133" s="281"/>
      <c r="AD133" s="281"/>
      <c r="AE133" s="281"/>
      <c r="AF133" s="281"/>
      <c r="AG133" s="281"/>
      <c r="AH133" s="281"/>
      <c r="AI133" s="281"/>
      <c r="AJ133" s="281"/>
      <c r="AK133" s="281"/>
      <c r="AL133" s="281"/>
      <c r="AM133" s="281"/>
      <c r="AN133" s="281"/>
      <c r="AO133" s="281"/>
      <c r="AP133" s="281"/>
      <c r="AQ133" s="281"/>
      <c r="AR133" s="281"/>
      <c r="AS133" s="281"/>
      <c r="AT133" s="281"/>
      <c r="AU133" s="281"/>
      <c r="AV133" s="281"/>
      <c r="AW133" s="281"/>
      <c r="AX133" s="281"/>
      <c r="AY133" s="281"/>
    </row>
    <row r="134" spans="1:51" ht="19.5" customHeight="1">
      <c r="A134" s="273" t="s">
        <v>249</v>
      </c>
      <c r="B134" s="274" t="s">
        <v>368</v>
      </c>
      <c r="C134" s="275" t="s">
        <v>499</v>
      </c>
      <c r="D134" s="275" t="s">
        <v>531</v>
      </c>
      <c r="E134" s="276"/>
      <c r="F134" s="281"/>
      <c r="G134" s="281"/>
      <c r="N134" s="281"/>
      <c r="O134" s="281"/>
      <c r="P134" s="281"/>
      <c r="Q134" s="281"/>
      <c r="R134" s="281"/>
      <c r="S134" s="281"/>
      <c r="T134" s="281"/>
      <c r="U134" s="281"/>
      <c r="V134" s="281"/>
      <c r="W134" s="281"/>
      <c r="X134" s="281"/>
      <c r="Y134" s="281"/>
      <c r="Z134" s="281"/>
      <c r="AA134" s="281"/>
      <c r="AB134" s="281"/>
      <c r="AC134" s="281"/>
      <c r="AD134" s="281"/>
      <c r="AE134" s="281"/>
      <c r="AF134" s="281"/>
      <c r="AG134" s="281"/>
      <c r="AH134" s="281"/>
      <c r="AI134" s="281"/>
      <c r="AJ134" s="281"/>
      <c r="AK134" s="281"/>
      <c r="AL134" s="281"/>
      <c r="AM134" s="281"/>
      <c r="AN134" s="281"/>
      <c r="AO134" s="281"/>
      <c r="AP134" s="281"/>
      <c r="AQ134" s="281"/>
      <c r="AR134" s="281"/>
      <c r="AS134" s="281"/>
      <c r="AT134" s="281"/>
      <c r="AU134" s="281"/>
      <c r="AV134" s="281"/>
      <c r="AW134" s="281"/>
      <c r="AX134" s="281"/>
      <c r="AY134" s="281"/>
    </row>
    <row r="135" spans="1:51" ht="19.5" customHeight="1">
      <c r="A135" s="273" t="s">
        <v>250</v>
      </c>
      <c r="B135" s="274" t="s">
        <v>369</v>
      </c>
      <c r="C135" s="275" t="s">
        <v>500</v>
      </c>
      <c r="D135" s="275" t="s">
        <v>531</v>
      </c>
      <c r="E135" s="276"/>
      <c r="F135" s="281"/>
      <c r="G135" s="281"/>
      <c r="N135" s="281"/>
      <c r="O135" s="281"/>
      <c r="P135" s="281"/>
      <c r="Q135" s="281"/>
      <c r="R135" s="281"/>
      <c r="S135" s="281"/>
      <c r="T135" s="281"/>
      <c r="U135" s="281"/>
      <c r="V135" s="281"/>
      <c r="W135" s="281"/>
      <c r="X135" s="281"/>
      <c r="Y135" s="281"/>
      <c r="Z135" s="281"/>
      <c r="AA135" s="281"/>
      <c r="AB135" s="281"/>
      <c r="AC135" s="281"/>
      <c r="AD135" s="281"/>
      <c r="AE135" s="281"/>
      <c r="AF135" s="281"/>
      <c r="AG135" s="281"/>
      <c r="AH135" s="281"/>
      <c r="AI135" s="281"/>
      <c r="AJ135" s="281"/>
      <c r="AK135" s="281"/>
      <c r="AL135" s="281"/>
      <c r="AM135" s="281"/>
      <c r="AN135" s="281"/>
      <c r="AO135" s="281"/>
      <c r="AP135" s="281"/>
      <c r="AQ135" s="281"/>
      <c r="AR135" s="281"/>
      <c r="AS135" s="281"/>
      <c r="AT135" s="281"/>
      <c r="AU135" s="281"/>
      <c r="AV135" s="281"/>
      <c r="AW135" s="281"/>
      <c r="AX135" s="281"/>
      <c r="AY135" s="281"/>
    </row>
    <row r="136" spans="1:51" ht="19.5" customHeight="1">
      <c r="A136" s="273" t="s">
        <v>251</v>
      </c>
      <c r="B136" s="274" t="s">
        <v>356</v>
      </c>
      <c r="C136" s="275" t="s">
        <v>501</v>
      </c>
      <c r="D136" s="275" t="s">
        <v>531</v>
      </c>
      <c r="E136" s="276"/>
      <c r="F136" s="281"/>
      <c r="G136" s="281"/>
      <c r="N136" s="281"/>
      <c r="O136" s="281"/>
      <c r="P136" s="281"/>
      <c r="Q136" s="281"/>
      <c r="R136" s="281"/>
      <c r="S136" s="281"/>
      <c r="T136" s="281"/>
      <c r="U136" s="281"/>
      <c r="V136" s="281"/>
      <c r="W136" s="281"/>
      <c r="X136" s="281"/>
      <c r="Y136" s="281"/>
      <c r="Z136" s="281"/>
      <c r="AA136" s="281"/>
      <c r="AB136" s="281"/>
      <c r="AC136" s="281"/>
      <c r="AD136" s="281"/>
      <c r="AE136" s="281"/>
      <c r="AF136" s="281"/>
      <c r="AG136" s="281"/>
      <c r="AH136" s="281"/>
      <c r="AI136" s="281"/>
      <c r="AJ136" s="281"/>
      <c r="AK136" s="281"/>
      <c r="AL136" s="281"/>
      <c r="AM136" s="281"/>
      <c r="AN136" s="281"/>
      <c r="AO136" s="281"/>
      <c r="AP136" s="281"/>
      <c r="AQ136" s="281"/>
      <c r="AR136" s="281"/>
      <c r="AS136" s="281"/>
      <c r="AT136" s="281"/>
      <c r="AU136" s="281"/>
      <c r="AV136" s="281"/>
      <c r="AW136" s="281"/>
      <c r="AX136" s="281"/>
      <c r="AY136" s="281"/>
    </row>
    <row r="137" spans="1:51" ht="19.5" customHeight="1">
      <c r="A137" s="273" t="s">
        <v>252</v>
      </c>
      <c r="B137" s="274" t="s">
        <v>353</v>
      </c>
      <c r="C137" s="275" t="s">
        <v>502</v>
      </c>
      <c r="D137" s="275" t="s">
        <v>531</v>
      </c>
      <c r="E137" s="276"/>
      <c r="F137" s="281"/>
      <c r="G137" s="281"/>
      <c r="N137" s="281"/>
      <c r="O137" s="281"/>
      <c r="P137" s="281"/>
      <c r="Q137" s="281"/>
      <c r="R137" s="281"/>
      <c r="S137" s="281"/>
      <c r="T137" s="281"/>
      <c r="U137" s="281"/>
      <c r="V137" s="281"/>
      <c r="W137" s="281"/>
      <c r="X137" s="281"/>
      <c r="Y137" s="281"/>
      <c r="Z137" s="281"/>
      <c r="AA137" s="281"/>
      <c r="AB137" s="281"/>
      <c r="AC137" s="281"/>
      <c r="AD137" s="281"/>
      <c r="AE137" s="281"/>
      <c r="AF137" s="281"/>
      <c r="AG137" s="281"/>
      <c r="AH137" s="281"/>
      <c r="AI137" s="281"/>
      <c r="AJ137" s="281"/>
      <c r="AK137" s="281"/>
      <c r="AL137" s="281"/>
      <c r="AM137" s="281"/>
      <c r="AN137" s="281"/>
      <c r="AO137" s="281"/>
      <c r="AP137" s="281"/>
      <c r="AQ137" s="281"/>
      <c r="AR137" s="281"/>
      <c r="AS137" s="281"/>
      <c r="AT137" s="281"/>
      <c r="AU137" s="281"/>
      <c r="AV137" s="281"/>
      <c r="AW137" s="281"/>
      <c r="AX137" s="281"/>
      <c r="AY137" s="281"/>
    </row>
    <row r="138" spans="1:51" ht="19.5" customHeight="1">
      <c r="A138" s="273" t="s">
        <v>253</v>
      </c>
      <c r="B138" s="274" t="s">
        <v>291</v>
      </c>
      <c r="C138" s="275" t="s">
        <v>503</v>
      </c>
      <c r="D138" s="275" t="s">
        <v>531</v>
      </c>
      <c r="E138" s="276"/>
      <c r="F138" s="281"/>
      <c r="G138" s="281"/>
      <c r="N138" s="281"/>
      <c r="O138" s="281"/>
      <c r="P138" s="281"/>
      <c r="Q138" s="281"/>
      <c r="R138" s="281"/>
      <c r="S138" s="281"/>
      <c r="T138" s="281"/>
      <c r="U138" s="281"/>
      <c r="V138" s="281"/>
      <c r="W138" s="281"/>
      <c r="X138" s="281"/>
      <c r="Y138" s="281"/>
      <c r="Z138" s="281"/>
      <c r="AA138" s="281"/>
      <c r="AB138" s="281"/>
      <c r="AC138" s="281"/>
      <c r="AD138" s="281"/>
      <c r="AE138" s="281"/>
      <c r="AF138" s="281"/>
      <c r="AG138" s="281"/>
      <c r="AH138" s="281"/>
      <c r="AI138" s="281"/>
      <c r="AJ138" s="281"/>
      <c r="AK138" s="281"/>
      <c r="AL138" s="281"/>
      <c r="AM138" s="281"/>
      <c r="AN138" s="281"/>
      <c r="AO138" s="281"/>
      <c r="AP138" s="281"/>
      <c r="AQ138" s="281"/>
      <c r="AR138" s="281"/>
      <c r="AS138" s="281"/>
      <c r="AT138" s="281"/>
      <c r="AU138" s="281"/>
      <c r="AV138" s="281"/>
      <c r="AW138" s="281"/>
      <c r="AX138" s="281"/>
      <c r="AY138" s="281"/>
    </row>
    <row r="139" spans="1:51" ht="19.5" customHeight="1">
      <c r="A139" s="273" t="s">
        <v>254</v>
      </c>
      <c r="B139" s="274" t="s">
        <v>370</v>
      </c>
      <c r="C139" s="275" t="s">
        <v>504</v>
      </c>
      <c r="D139" s="275" t="s">
        <v>531</v>
      </c>
      <c r="E139" s="276"/>
      <c r="F139" s="281"/>
      <c r="G139" s="281"/>
      <c r="N139" s="281"/>
      <c r="O139" s="281"/>
      <c r="P139" s="281"/>
      <c r="Q139" s="281"/>
      <c r="R139" s="281"/>
      <c r="S139" s="281"/>
      <c r="T139" s="281"/>
      <c r="U139" s="281"/>
      <c r="V139" s="281"/>
      <c r="W139" s="281"/>
      <c r="X139" s="281"/>
      <c r="Y139" s="281"/>
      <c r="Z139" s="281"/>
      <c r="AA139" s="281"/>
      <c r="AB139" s="281"/>
      <c r="AC139" s="281"/>
      <c r="AD139" s="281"/>
      <c r="AE139" s="281"/>
      <c r="AF139" s="281"/>
      <c r="AG139" s="281"/>
      <c r="AH139" s="281"/>
      <c r="AI139" s="281"/>
      <c r="AJ139" s="281"/>
      <c r="AK139" s="281"/>
      <c r="AL139" s="281"/>
      <c r="AM139" s="281"/>
      <c r="AN139" s="281"/>
      <c r="AO139" s="281"/>
      <c r="AP139" s="281"/>
      <c r="AQ139" s="281"/>
      <c r="AR139" s="281"/>
      <c r="AS139" s="281"/>
      <c r="AT139" s="281"/>
      <c r="AU139" s="281"/>
      <c r="AV139" s="281"/>
      <c r="AW139" s="281"/>
      <c r="AX139" s="281"/>
      <c r="AY139" s="281"/>
    </row>
    <row r="140" spans="1:51" ht="19.5" customHeight="1">
      <c r="A140" s="273" t="s">
        <v>255</v>
      </c>
      <c r="B140" s="274" t="s">
        <v>371</v>
      </c>
      <c r="C140" s="275" t="s">
        <v>505</v>
      </c>
      <c r="D140" s="275" t="s">
        <v>531</v>
      </c>
      <c r="E140" s="276"/>
      <c r="F140" s="281"/>
      <c r="G140" s="281"/>
      <c r="N140" s="281"/>
      <c r="O140" s="281"/>
      <c r="P140" s="281"/>
      <c r="Q140" s="281"/>
      <c r="R140" s="281"/>
      <c r="S140" s="281"/>
      <c r="T140" s="281"/>
      <c r="U140" s="281"/>
      <c r="V140" s="281"/>
      <c r="W140" s="281"/>
      <c r="X140" s="281"/>
      <c r="Y140" s="281"/>
      <c r="Z140" s="281"/>
      <c r="AA140" s="281"/>
      <c r="AB140" s="281"/>
      <c r="AC140" s="281"/>
      <c r="AD140" s="281"/>
      <c r="AE140" s="281"/>
      <c r="AF140" s="281"/>
      <c r="AG140" s="281"/>
      <c r="AH140" s="281"/>
      <c r="AI140" s="281"/>
      <c r="AJ140" s="281"/>
      <c r="AK140" s="281"/>
      <c r="AL140" s="281"/>
      <c r="AM140" s="281"/>
      <c r="AN140" s="281"/>
      <c r="AO140" s="281"/>
      <c r="AP140" s="281"/>
      <c r="AQ140" s="281"/>
      <c r="AR140" s="281"/>
      <c r="AS140" s="281"/>
      <c r="AT140" s="281"/>
      <c r="AU140" s="281"/>
      <c r="AV140" s="281"/>
      <c r="AW140" s="281"/>
      <c r="AX140" s="281"/>
      <c r="AY140" s="281"/>
    </row>
    <row r="141" spans="1:51" ht="19.5" customHeight="1">
      <c r="A141" s="273" t="s">
        <v>256</v>
      </c>
      <c r="B141" s="274" t="s">
        <v>372</v>
      </c>
      <c r="C141" s="275" t="s">
        <v>506</v>
      </c>
      <c r="D141" s="275" t="s">
        <v>531</v>
      </c>
      <c r="E141" s="276"/>
      <c r="F141" s="281"/>
      <c r="G141" s="281"/>
      <c r="N141" s="281"/>
      <c r="O141" s="281"/>
      <c r="P141" s="281"/>
      <c r="Q141" s="281"/>
      <c r="R141" s="281"/>
      <c r="S141" s="281"/>
      <c r="T141" s="281"/>
      <c r="U141" s="281"/>
      <c r="V141" s="281"/>
      <c r="W141" s="281"/>
      <c r="X141" s="281"/>
      <c r="Y141" s="281"/>
      <c r="Z141" s="281"/>
      <c r="AA141" s="281"/>
      <c r="AB141" s="281"/>
      <c r="AC141" s="281"/>
      <c r="AD141" s="281"/>
      <c r="AE141" s="281"/>
      <c r="AF141" s="281"/>
      <c r="AG141" s="281"/>
      <c r="AH141" s="281"/>
      <c r="AI141" s="281"/>
      <c r="AJ141" s="281"/>
      <c r="AK141" s="281"/>
      <c r="AL141" s="281"/>
      <c r="AM141" s="281"/>
      <c r="AN141" s="281"/>
      <c r="AO141" s="281"/>
      <c r="AP141" s="281"/>
      <c r="AQ141" s="281"/>
      <c r="AR141" s="281"/>
      <c r="AS141" s="281"/>
      <c r="AT141" s="281"/>
      <c r="AU141" s="281"/>
      <c r="AV141" s="281"/>
      <c r="AW141" s="281"/>
      <c r="AX141" s="281"/>
      <c r="AY141" s="281"/>
    </row>
    <row r="142" spans="1:51" ht="19.5" customHeight="1">
      <c r="A142" s="273" t="s">
        <v>257</v>
      </c>
      <c r="B142" s="274" t="s">
        <v>373</v>
      </c>
      <c r="C142" s="275" t="s">
        <v>507</v>
      </c>
      <c r="D142" s="275" t="s">
        <v>531</v>
      </c>
      <c r="E142" s="276"/>
      <c r="F142" s="281"/>
      <c r="G142" s="281"/>
      <c r="N142" s="281"/>
      <c r="O142" s="281"/>
      <c r="P142" s="281"/>
      <c r="Q142" s="281"/>
      <c r="R142" s="281"/>
      <c r="S142" s="281"/>
      <c r="T142" s="281"/>
      <c r="U142" s="281"/>
      <c r="V142" s="281"/>
      <c r="W142" s="281"/>
      <c r="X142" s="281"/>
      <c r="Y142" s="281"/>
      <c r="Z142" s="281"/>
      <c r="AA142" s="281"/>
      <c r="AB142" s="281"/>
      <c r="AC142" s="281"/>
      <c r="AD142" s="281"/>
      <c r="AE142" s="281"/>
      <c r="AF142" s="281"/>
      <c r="AG142" s="281"/>
      <c r="AH142" s="281"/>
      <c r="AI142" s="281"/>
      <c r="AJ142" s="281"/>
      <c r="AK142" s="281"/>
      <c r="AL142" s="281"/>
      <c r="AM142" s="281"/>
      <c r="AN142" s="281"/>
      <c r="AO142" s="281"/>
      <c r="AP142" s="281"/>
      <c r="AQ142" s="281"/>
      <c r="AR142" s="281"/>
      <c r="AS142" s="281"/>
      <c r="AT142" s="281"/>
      <c r="AU142" s="281"/>
      <c r="AV142" s="281"/>
      <c r="AW142" s="281"/>
      <c r="AX142" s="281"/>
      <c r="AY142" s="281"/>
    </row>
    <row r="143" spans="1:51" ht="19.5" customHeight="1">
      <c r="A143" s="273" t="s">
        <v>258</v>
      </c>
      <c r="B143" s="274" t="s">
        <v>276</v>
      </c>
      <c r="C143" s="275" t="s">
        <v>508</v>
      </c>
      <c r="D143" s="275" t="s">
        <v>531</v>
      </c>
      <c r="E143" s="276"/>
      <c r="F143" s="281"/>
      <c r="G143" s="281"/>
      <c r="N143" s="281"/>
      <c r="O143" s="281"/>
      <c r="P143" s="281"/>
      <c r="Q143" s="281"/>
      <c r="R143" s="281"/>
      <c r="S143" s="281"/>
      <c r="T143" s="281"/>
      <c r="U143" s="281"/>
      <c r="V143" s="281"/>
      <c r="W143" s="281"/>
      <c r="X143" s="281"/>
      <c r="Y143" s="281"/>
      <c r="Z143" s="281"/>
      <c r="AA143" s="281"/>
      <c r="AB143" s="281"/>
      <c r="AC143" s="281"/>
      <c r="AD143" s="281"/>
      <c r="AE143" s="281"/>
      <c r="AF143" s="281"/>
      <c r="AG143" s="281"/>
      <c r="AH143" s="281"/>
      <c r="AI143" s="281"/>
      <c r="AJ143" s="281"/>
      <c r="AK143" s="281"/>
      <c r="AL143" s="281"/>
      <c r="AM143" s="281"/>
      <c r="AN143" s="281"/>
      <c r="AO143" s="281"/>
      <c r="AP143" s="281"/>
      <c r="AQ143" s="281"/>
      <c r="AR143" s="281"/>
      <c r="AS143" s="281"/>
      <c r="AT143" s="281"/>
      <c r="AU143" s="281"/>
      <c r="AV143" s="281"/>
      <c r="AW143" s="281"/>
      <c r="AX143" s="281"/>
      <c r="AY143" s="281"/>
    </row>
    <row r="144" spans="1:51" ht="19.5" customHeight="1">
      <c r="A144" s="273" t="s">
        <v>259</v>
      </c>
      <c r="B144" s="274" t="s">
        <v>329</v>
      </c>
      <c r="C144" s="275" t="s">
        <v>509</v>
      </c>
      <c r="D144" s="275" t="s">
        <v>531</v>
      </c>
      <c r="E144" s="276"/>
      <c r="F144" s="281"/>
      <c r="G144" s="281"/>
      <c r="N144" s="281"/>
      <c r="O144" s="281"/>
      <c r="P144" s="281"/>
      <c r="Q144" s="281"/>
      <c r="R144" s="281"/>
      <c r="S144" s="281"/>
      <c r="T144" s="281"/>
      <c r="U144" s="281"/>
      <c r="V144" s="281"/>
      <c r="W144" s="281"/>
      <c r="X144" s="281"/>
      <c r="Y144" s="281"/>
      <c r="Z144" s="281"/>
      <c r="AA144" s="281"/>
      <c r="AB144" s="281"/>
      <c r="AC144" s="281"/>
      <c r="AD144" s="281"/>
      <c r="AE144" s="281"/>
      <c r="AF144" s="281"/>
      <c r="AG144" s="281"/>
      <c r="AH144" s="281"/>
      <c r="AI144" s="281"/>
      <c r="AJ144" s="281"/>
      <c r="AK144" s="281"/>
      <c r="AL144" s="281"/>
      <c r="AM144" s="281"/>
      <c r="AN144" s="281"/>
      <c r="AO144" s="281"/>
      <c r="AP144" s="281"/>
      <c r="AQ144" s="281"/>
      <c r="AR144" s="281"/>
      <c r="AS144" s="281"/>
      <c r="AT144" s="281"/>
      <c r="AU144" s="281"/>
      <c r="AV144" s="281"/>
      <c r="AW144" s="281"/>
      <c r="AX144" s="281"/>
      <c r="AY144" s="281"/>
    </row>
    <row r="145" spans="1:51" ht="19.5" customHeight="1">
      <c r="A145" s="273" t="s">
        <v>260</v>
      </c>
      <c r="B145" s="274" t="s">
        <v>367</v>
      </c>
      <c r="C145" s="275" t="s">
        <v>510</v>
      </c>
      <c r="D145" s="275" t="s">
        <v>531</v>
      </c>
      <c r="E145" s="276"/>
      <c r="F145" s="281"/>
      <c r="G145" s="281"/>
      <c r="N145" s="281"/>
      <c r="O145" s="281"/>
      <c r="P145" s="281"/>
      <c r="Q145" s="281"/>
      <c r="R145" s="281"/>
      <c r="S145" s="281"/>
      <c r="T145" s="281"/>
      <c r="U145" s="281"/>
      <c r="V145" s="281"/>
      <c r="W145" s="281"/>
      <c r="X145" s="281"/>
      <c r="Y145" s="281"/>
      <c r="Z145" s="281"/>
      <c r="AA145" s="281"/>
      <c r="AB145" s="281"/>
      <c r="AC145" s="281"/>
      <c r="AD145" s="281"/>
      <c r="AE145" s="281"/>
      <c r="AF145" s="281"/>
      <c r="AG145" s="281"/>
      <c r="AH145" s="281"/>
      <c r="AI145" s="281"/>
      <c r="AJ145" s="281"/>
      <c r="AK145" s="281"/>
      <c r="AL145" s="281"/>
      <c r="AM145" s="281"/>
      <c r="AN145" s="281"/>
      <c r="AO145" s="281"/>
      <c r="AP145" s="281"/>
      <c r="AQ145" s="281"/>
      <c r="AR145" s="281"/>
      <c r="AS145" s="281"/>
      <c r="AT145" s="281"/>
      <c r="AU145" s="281"/>
      <c r="AV145" s="281"/>
      <c r="AW145" s="281"/>
      <c r="AX145" s="281"/>
      <c r="AY145" s="281"/>
    </row>
    <row r="146" spans="1:51" ht="19.5" customHeight="1">
      <c r="A146" s="273" t="s">
        <v>261</v>
      </c>
      <c r="B146" s="274" t="s">
        <v>367</v>
      </c>
      <c r="C146" s="275" t="s">
        <v>511</v>
      </c>
      <c r="D146" s="275" t="s">
        <v>531</v>
      </c>
      <c r="E146" s="276"/>
      <c r="F146" s="281"/>
      <c r="G146" s="281"/>
      <c r="N146" s="281"/>
      <c r="O146" s="281"/>
      <c r="P146" s="281"/>
      <c r="Q146" s="281"/>
      <c r="R146" s="281"/>
      <c r="S146" s="281"/>
      <c r="T146" s="281"/>
      <c r="U146" s="281"/>
      <c r="V146" s="281"/>
      <c r="W146" s="281"/>
      <c r="X146" s="281"/>
      <c r="Y146" s="281"/>
      <c r="Z146" s="281"/>
      <c r="AA146" s="281"/>
      <c r="AB146" s="281"/>
      <c r="AC146" s="281"/>
      <c r="AD146" s="281"/>
      <c r="AE146" s="281"/>
      <c r="AF146" s="281"/>
      <c r="AG146" s="281"/>
      <c r="AH146" s="281"/>
      <c r="AI146" s="281"/>
      <c r="AJ146" s="281"/>
      <c r="AK146" s="281"/>
      <c r="AL146" s="281"/>
      <c r="AM146" s="281"/>
      <c r="AN146" s="281"/>
      <c r="AO146" s="281"/>
      <c r="AP146" s="281"/>
      <c r="AQ146" s="281"/>
      <c r="AR146" s="281"/>
      <c r="AS146" s="281"/>
      <c r="AT146" s="281"/>
      <c r="AU146" s="281"/>
      <c r="AV146" s="281"/>
      <c r="AW146" s="281"/>
      <c r="AX146" s="281"/>
      <c r="AY146" s="281"/>
    </row>
    <row r="147" spans="1:51" ht="19.5" customHeight="1">
      <c r="A147" s="273" t="s">
        <v>262</v>
      </c>
      <c r="B147" s="274" t="s">
        <v>366</v>
      </c>
      <c r="C147" s="275" t="s">
        <v>512</v>
      </c>
      <c r="D147" s="275" t="s">
        <v>531</v>
      </c>
      <c r="E147" s="276"/>
      <c r="F147" s="281"/>
      <c r="G147" s="281"/>
      <c r="N147" s="281"/>
      <c r="O147" s="281"/>
      <c r="P147" s="281"/>
      <c r="Q147" s="281"/>
      <c r="R147" s="281"/>
      <c r="S147" s="281"/>
      <c r="T147" s="281"/>
      <c r="U147" s="281"/>
      <c r="V147" s="281"/>
      <c r="W147" s="281"/>
      <c r="X147" s="281"/>
      <c r="Y147" s="281"/>
      <c r="Z147" s="281"/>
      <c r="AA147" s="281"/>
      <c r="AB147" s="281"/>
      <c r="AC147" s="281"/>
      <c r="AD147" s="281"/>
      <c r="AE147" s="281"/>
      <c r="AF147" s="281"/>
      <c r="AG147" s="281"/>
      <c r="AH147" s="281"/>
      <c r="AI147" s="281"/>
      <c r="AJ147" s="281"/>
      <c r="AK147" s="281"/>
      <c r="AL147" s="281"/>
      <c r="AM147" s="281"/>
      <c r="AN147" s="281"/>
      <c r="AO147" s="281"/>
      <c r="AP147" s="281"/>
      <c r="AQ147" s="281"/>
      <c r="AR147" s="281"/>
      <c r="AS147" s="281"/>
      <c r="AT147" s="281"/>
      <c r="AU147" s="281"/>
      <c r="AV147" s="281"/>
      <c r="AW147" s="281"/>
      <c r="AX147" s="281"/>
      <c r="AY147" s="281"/>
    </row>
    <row r="148" spans="1:51" ht="19.5" customHeight="1">
      <c r="A148" s="273" t="s">
        <v>263</v>
      </c>
      <c r="B148" s="274" t="s">
        <v>368</v>
      </c>
      <c r="C148" s="275" t="s">
        <v>513</v>
      </c>
      <c r="D148" s="275" t="s">
        <v>531</v>
      </c>
      <c r="E148" s="276"/>
      <c r="F148" s="281"/>
      <c r="G148" s="281"/>
      <c r="N148" s="281"/>
      <c r="O148" s="281"/>
      <c r="P148" s="281"/>
      <c r="Q148" s="281"/>
      <c r="R148" s="281"/>
      <c r="S148" s="281"/>
      <c r="T148" s="281"/>
      <c r="U148" s="281"/>
      <c r="V148" s="281"/>
      <c r="W148" s="281"/>
      <c r="X148" s="281"/>
      <c r="Y148" s="281"/>
      <c r="Z148" s="281"/>
      <c r="AA148" s="281"/>
      <c r="AB148" s="281"/>
      <c r="AC148" s="281"/>
      <c r="AD148" s="281"/>
      <c r="AE148" s="281"/>
      <c r="AF148" s="281"/>
      <c r="AG148" s="281"/>
      <c r="AH148" s="281"/>
      <c r="AI148" s="281"/>
      <c r="AJ148" s="281"/>
      <c r="AK148" s="281"/>
      <c r="AL148" s="281"/>
      <c r="AM148" s="281"/>
      <c r="AN148" s="281"/>
      <c r="AO148" s="281"/>
      <c r="AP148" s="281"/>
      <c r="AQ148" s="281"/>
      <c r="AR148" s="281"/>
      <c r="AS148" s="281"/>
      <c r="AT148" s="281"/>
      <c r="AU148" s="281"/>
      <c r="AV148" s="281"/>
      <c r="AW148" s="281"/>
      <c r="AX148" s="281"/>
      <c r="AY148" s="281"/>
    </row>
    <row r="149" spans="1:51" ht="19.5" customHeight="1">
      <c r="A149" s="273" t="s">
        <v>264</v>
      </c>
      <c r="B149" s="274" t="s">
        <v>364</v>
      </c>
      <c r="C149" s="275" t="s">
        <v>514</v>
      </c>
      <c r="D149" s="275" t="s">
        <v>531</v>
      </c>
      <c r="E149" s="276"/>
      <c r="F149" s="281"/>
      <c r="G149" s="281"/>
      <c r="N149" s="281"/>
      <c r="O149" s="281"/>
      <c r="P149" s="281"/>
      <c r="Q149" s="281"/>
      <c r="R149" s="281"/>
      <c r="S149" s="281"/>
      <c r="T149" s="281"/>
      <c r="U149" s="281"/>
      <c r="V149" s="281"/>
      <c r="W149" s="281"/>
      <c r="X149" s="281"/>
      <c r="Y149" s="281"/>
      <c r="Z149" s="281"/>
      <c r="AA149" s="281"/>
      <c r="AB149" s="281"/>
      <c r="AC149" s="281"/>
      <c r="AD149" s="281"/>
      <c r="AE149" s="281"/>
      <c r="AF149" s="281"/>
      <c r="AG149" s="281"/>
      <c r="AH149" s="281"/>
      <c r="AI149" s="281"/>
      <c r="AJ149" s="281"/>
      <c r="AK149" s="281"/>
      <c r="AL149" s="281"/>
      <c r="AM149" s="281"/>
      <c r="AN149" s="281"/>
      <c r="AO149" s="281"/>
      <c r="AP149" s="281"/>
      <c r="AQ149" s="281"/>
      <c r="AR149" s="281"/>
      <c r="AS149" s="281"/>
      <c r="AT149" s="281"/>
      <c r="AU149" s="281"/>
      <c r="AV149" s="281"/>
      <c r="AW149" s="281"/>
      <c r="AX149" s="281"/>
      <c r="AY149" s="281"/>
    </row>
    <row r="150" spans="1:51" ht="19.5" customHeight="1">
      <c r="A150" s="273" t="s">
        <v>191</v>
      </c>
      <c r="B150" s="274" t="s">
        <v>288</v>
      </c>
      <c r="C150" s="275" t="s">
        <v>515</v>
      </c>
      <c r="D150" s="275" t="s">
        <v>531</v>
      </c>
      <c r="E150" s="276"/>
      <c r="F150" s="281"/>
      <c r="G150" s="281"/>
      <c r="N150" s="281"/>
      <c r="O150" s="281"/>
      <c r="P150" s="281"/>
      <c r="Q150" s="281"/>
      <c r="R150" s="281"/>
      <c r="S150" s="281"/>
      <c r="T150" s="281"/>
      <c r="U150" s="281"/>
      <c r="V150" s="281"/>
      <c r="W150" s="281"/>
      <c r="X150" s="281"/>
      <c r="Y150" s="281"/>
      <c r="Z150" s="281"/>
      <c r="AA150" s="281"/>
      <c r="AB150" s="281"/>
      <c r="AC150" s="281"/>
      <c r="AD150" s="281"/>
      <c r="AE150" s="281"/>
      <c r="AF150" s="281"/>
      <c r="AG150" s="281"/>
      <c r="AH150" s="281"/>
      <c r="AI150" s="281"/>
      <c r="AJ150" s="281"/>
      <c r="AK150" s="281"/>
      <c r="AL150" s="281"/>
      <c r="AM150" s="281"/>
      <c r="AN150" s="281"/>
      <c r="AO150" s="281"/>
      <c r="AP150" s="281"/>
      <c r="AQ150" s="281"/>
      <c r="AR150" s="281"/>
      <c r="AS150" s="281"/>
      <c r="AT150" s="281"/>
      <c r="AU150" s="281"/>
      <c r="AV150" s="281"/>
      <c r="AW150" s="281"/>
      <c r="AX150" s="281"/>
      <c r="AY150" s="281"/>
    </row>
    <row r="151" spans="1:51" ht="19.5" customHeight="1">
      <c r="A151" s="273" t="s">
        <v>265</v>
      </c>
      <c r="B151" s="274" t="s">
        <v>374</v>
      </c>
      <c r="C151" s="275" t="s">
        <v>516</v>
      </c>
      <c r="D151" s="275" t="s">
        <v>531</v>
      </c>
      <c r="E151" s="276"/>
      <c r="F151" s="281"/>
      <c r="G151" s="281"/>
      <c r="N151" s="281"/>
      <c r="O151" s="281"/>
      <c r="P151" s="281"/>
      <c r="Q151" s="281"/>
      <c r="R151" s="281"/>
      <c r="S151" s="281"/>
      <c r="T151" s="281"/>
      <c r="U151" s="281"/>
      <c r="V151" s="281"/>
      <c r="W151" s="281"/>
      <c r="X151" s="281"/>
      <c r="Y151" s="281"/>
      <c r="Z151" s="281"/>
      <c r="AA151" s="281"/>
      <c r="AB151" s="281"/>
      <c r="AC151" s="281"/>
      <c r="AD151" s="281"/>
      <c r="AE151" s="281"/>
      <c r="AF151" s="281"/>
      <c r="AG151" s="281"/>
      <c r="AH151" s="281"/>
      <c r="AI151" s="281"/>
      <c r="AJ151" s="281"/>
      <c r="AK151" s="281"/>
      <c r="AL151" s="281"/>
      <c r="AM151" s="281"/>
      <c r="AN151" s="281"/>
      <c r="AO151" s="281"/>
      <c r="AP151" s="281"/>
      <c r="AQ151" s="281"/>
      <c r="AR151" s="281"/>
      <c r="AS151" s="281"/>
      <c r="AT151" s="281"/>
      <c r="AU151" s="281"/>
      <c r="AV151" s="281"/>
      <c r="AW151" s="281"/>
      <c r="AX151" s="281"/>
      <c r="AY151" s="281"/>
    </row>
    <row r="152" spans="1:51" ht="19.5" customHeight="1">
      <c r="A152" s="273" t="s">
        <v>266</v>
      </c>
      <c r="B152" s="274" t="s">
        <v>314</v>
      </c>
      <c r="C152" s="275" t="s">
        <v>517</v>
      </c>
      <c r="D152" s="275" t="s">
        <v>531</v>
      </c>
      <c r="E152" s="276"/>
      <c r="F152" s="281"/>
      <c r="G152" s="281"/>
      <c r="N152" s="281"/>
      <c r="O152" s="281"/>
      <c r="P152" s="281"/>
      <c r="Q152" s="281"/>
      <c r="R152" s="281"/>
      <c r="S152" s="281"/>
      <c r="T152" s="281"/>
      <c r="U152" s="281"/>
      <c r="V152" s="281"/>
      <c r="W152" s="281"/>
      <c r="X152" s="281"/>
      <c r="Y152" s="281"/>
      <c r="Z152" s="281"/>
      <c r="AA152" s="281"/>
      <c r="AB152" s="281"/>
      <c r="AC152" s="281"/>
      <c r="AD152" s="281"/>
      <c r="AE152" s="281"/>
      <c r="AF152" s="281"/>
      <c r="AG152" s="281"/>
      <c r="AH152" s="281"/>
      <c r="AI152" s="281"/>
      <c r="AJ152" s="281"/>
      <c r="AK152" s="281"/>
      <c r="AL152" s="281"/>
      <c r="AM152" s="281"/>
      <c r="AN152" s="281"/>
      <c r="AO152" s="281"/>
      <c r="AP152" s="281"/>
      <c r="AQ152" s="281"/>
      <c r="AR152" s="281"/>
      <c r="AS152" s="281"/>
      <c r="AT152" s="281"/>
      <c r="AU152" s="281"/>
      <c r="AV152" s="281"/>
      <c r="AW152" s="281"/>
      <c r="AX152" s="281"/>
      <c r="AY152" s="281"/>
    </row>
    <row r="153" spans="1:51" ht="19.5" customHeight="1">
      <c r="A153" s="273" t="s">
        <v>267</v>
      </c>
      <c r="B153" s="274" t="s">
        <v>330</v>
      </c>
      <c r="C153" s="275" t="s">
        <v>456</v>
      </c>
      <c r="D153" s="275" t="s">
        <v>531</v>
      </c>
      <c r="E153" s="276"/>
      <c r="F153" s="281"/>
      <c r="G153" s="281"/>
      <c r="N153" s="281"/>
      <c r="O153" s="281"/>
      <c r="P153" s="281"/>
      <c r="Q153" s="281"/>
      <c r="R153" s="281"/>
      <c r="S153" s="281"/>
      <c r="T153" s="281"/>
      <c r="U153" s="281"/>
      <c r="V153" s="281"/>
      <c r="W153" s="281"/>
      <c r="X153" s="281"/>
      <c r="Y153" s="281"/>
      <c r="Z153" s="281"/>
      <c r="AA153" s="281"/>
      <c r="AB153" s="281"/>
      <c r="AC153" s="281"/>
      <c r="AD153" s="281"/>
      <c r="AE153" s="281"/>
      <c r="AF153" s="281"/>
      <c r="AG153" s="281"/>
      <c r="AH153" s="281"/>
      <c r="AI153" s="281"/>
      <c r="AJ153" s="281"/>
      <c r="AK153" s="281"/>
      <c r="AL153" s="281"/>
      <c r="AM153" s="281"/>
      <c r="AN153" s="281"/>
      <c r="AO153" s="281"/>
      <c r="AP153" s="281"/>
      <c r="AQ153" s="281"/>
      <c r="AR153" s="281"/>
      <c r="AS153" s="281"/>
      <c r="AT153" s="281"/>
      <c r="AU153" s="281"/>
      <c r="AV153" s="281"/>
      <c r="AW153" s="281"/>
      <c r="AX153" s="281"/>
      <c r="AY153" s="281"/>
    </row>
    <row r="154" spans="1:51" ht="19.5" customHeight="1">
      <c r="A154" s="273" t="s">
        <v>268</v>
      </c>
      <c r="B154" s="274" t="s">
        <v>289</v>
      </c>
      <c r="C154" s="275" t="s">
        <v>518</v>
      </c>
      <c r="D154" s="275" t="s">
        <v>531</v>
      </c>
      <c r="E154" s="276"/>
      <c r="F154" s="281"/>
      <c r="G154" s="281"/>
      <c r="N154" s="281"/>
      <c r="O154" s="281"/>
      <c r="P154" s="281"/>
      <c r="Q154" s="281"/>
      <c r="R154" s="281"/>
      <c r="S154" s="281"/>
      <c r="T154" s="281"/>
      <c r="U154" s="281"/>
      <c r="V154" s="281"/>
      <c r="W154" s="281"/>
      <c r="X154" s="281"/>
      <c r="Y154" s="281"/>
      <c r="Z154" s="281"/>
      <c r="AA154" s="281"/>
      <c r="AB154" s="281"/>
      <c r="AC154" s="281"/>
      <c r="AD154" s="281"/>
      <c r="AE154" s="281"/>
      <c r="AF154" s="281"/>
      <c r="AG154" s="281"/>
      <c r="AH154" s="281"/>
      <c r="AI154" s="281"/>
      <c r="AJ154" s="281"/>
      <c r="AK154" s="281"/>
      <c r="AL154" s="281"/>
      <c r="AM154" s="281"/>
      <c r="AN154" s="281"/>
      <c r="AO154" s="281"/>
      <c r="AP154" s="281"/>
      <c r="AQ154" s="281"/>
      <c r="AR154" s="281"/>
      <c r="AS154" s="281"/>
      <c r="AT154" s="281"/>
      <c r="AU154" s="281"/>
      <c r="AV154" s="281"/>
      <c r="AW154" s="281"/>
      <c r="AX154" s="281"/>
      <c r="AY154" s="281"/>
    </row>
    <row r="155" spans="1:51" ht="19.5" customHeight="1">
      <c r="A155" s="273" t="s">
        <v>269</v>
      </c>
      <c r="B155" s="274" t="s">
        <v>360</v>
      </c>
      <c r="C155" s="275" t="s">
        <v>519</v>
      </c>
      <c r="D155" s="275" t="s">
        <v>531</v>
      </c>
      <c r="E155" s="276"/>
      <c r="F155" s="281"/>
      <c r="G155" s="281"/>
      <c r="N155" s="281"/>
      <c r="O155" s="281"/>
      <c r="P155" s="281"/>
      <c r="Q155" s="281"/>
      <c r="R155" s="281"/>
      <c r="S155" s="281"/>
      <c r="T155" s="281"/>
      <c r="U155" s="281"/>
      <c r="V155" s="281"/>
      <c r="W155" s="281"/>
      <c r="X155" s="281"/>
      <c r="Y155" s="281"/>
      <c r="Z155" s="281"/>
      <c r="AA155" s="281"/>
      <c r="AB155" s="281"/>
      <c r="AC155" s="281"/>
      <c r="AD155" s="281"/>
      <c r="AE155" s="281"/>
      <c r="AF155" s="281"/>
      <c r="AG155" s="281"/>
      <c r="AH155" s="281"/>
      <c r="AI155" s="281"/>
      <c r="AJ155" s="281"/>
      <c r="AK155" s="281"/>
      <c r="AL155" s="281"/>
      <c r="AM155" s="281"/>
      <c r="AN155" s="281"/>
      <c r="AO155" s="281"/>
      <c r="AP155" s="281"/>
      <c r="AQ155" s="281"/>
      <c r="AR155" s="281"/>
      <c r="AS155" s="281"/>
      <c r="AT155" s="281"/>
      <c r="AU155" s="281"/>
      <c r="AV155" s="281"/>
      <c r="AW155" s="281"/>
      <c r="AX155" s="281"/>
      <c r="AY155" s="281"/>
    </row>
    <row r="156" spans="1:51" ht="19.5" customHeight="1">
      <c r="A156" s="273" t="s">
        <v>270</v>
      </c>
      <c r="B156" s="274" t="s">
        <v>375</v>
      </c>
      <c r="C156" s="275" t="s">
        <v>520</v>
      </c>
      <c r="D156" s="275" t="s">
        <v>531</v>
      </c>
      <c r="E156" s="276"/>
      <c r="F156" s="281"/>
      <c r="G156" s="281"/>
      <c r="N156" s="281"/>
      <c r="O156" s="281"/>
      <c r="P156" s="281"/>
      <c r="Q156" s="281"/>
      <c r="R156" s="281"/>
      <c r="S156" s="281"/>
      <c r="T156" s="281"/>
      <c r="U156" s="281"/>
      <c r="V156" s="281"/>
      <c r="W156" s="281"/>
      <c r="X156" s="281"/>
      <c r="Y156" s="281"/>
      <c r="Z156" s="281"/>
      <c r="AA156" s="281"/>
      <c r="AB156" s="281"/>
      <c r="AC156" s="281"/>
      <c r="AD156" s="281"/>
      <c r="AE156" s="281"/>
      <c r="AF156" s="281"/>
      <c r="AG156" s="281"/>
      <c r="AH156" s="281"/>
      <c r="AI156" s="281"/>
      <c r="AJ156" s="281"/>
      <c r="AK156" s="281"/>
      <c r="AL156" s="281"/>
      <c r="AM156" s="281"/>
      <c r="AN156" s="281"/>
      <c r="AO156" s="281"/>
      <c r="AP156" s="281"/>
      <c r="AQ156" s="281"/>
      <c r="AR156" s="281"/>
      <c r="AS156" s="281"/>
      <c r="AT156" s="281"/>
      <c r="AU156" s="281"/>
      <c r="AV156" s="281"/>
      <c r="AW156" s="281"/>
      <c r="AX156" s="281"/>
      <c r="AY156" s="281"/>
    </row>
    <row r="157" spans="1:51" ht="19.5" customHeight="1">
      <c r="A157" s="273" t="s">
        <v>271</v>
      </c>
      <c r="B157" s="274" t="s">
        <v>376</v>
      </c>
      <c r="C157" s="275" t="s">
        <v>521</v>
      </c>
      <c r="D157" s="275" t="s">
        <v>531</v>
      </c>
      <c r="E157" s="276"/>
      <c r="F157" s="281"/>
      <c r="G157" s="281"/>
      <c r="N157" s="281"/>
      <c r="O157" s="281"/>
      <c r="P157" s="281"/>
      <c r="Q157" s="281"/>
      <c r="R157" s="281"/>
      <c r="S157" s="281"/>
      <c r="T157" s="281"/>
      <c r="U157" s="281"/>
      <c r="V157" s="281"/>
      <c r="W157" s="281"/>
      <c r="X157" s="281"/>
      <c r="Y157" s="281"/>
      <c r="Z157" s="281"/>
      <c r="AA157" s="281"/>
      <c r="AB157" s="281"/>
      <c r="AC157" s="281"/>
      <c r="AD157" s="281"/>
      <c r="AE157" s="281"/>
      <c r="AF157" s="281"/>
      <c r="AG157" s="281"/>
      <c r="AH157" s="281"/>
      <c r="AI157" s="281"/>
      <c r="AJ157" s="281"/>
      <c r="AK157" s="281"/>
      <c r="AL157" s="281"/>
      <c r="AM157" s="281"/>
      <c r="AN157" s="281"/>
      <c r="AO157" s="281"/>
      <c r="AP157" s="281"/>
      <c r="AQ157" s="281"/>
      <c r="AR157" s="281"/>
      <c r="AS157" s="281"/>
      <c r="AT157" s="281"/>
      <c r="AU157" s="281"/>
      <c r="AV157" s="281"/>
      <c r="AW157" s="281"/>
      <c r="AX157" s="281"/>
      <c r="AY157" s="281"/>
    </row>
    <row r="158" spans="1:51" ht="19.5" customHeight="1">
      <c r="A158" s="273" t="s">
        <v>272</v>
      </c>
      <c r="B158" s="274" t="s">
        <v>316</v>
      </c>
      <c r="C158" s="275" t="s">
        <v>522</v>
      </c>
      <c r="D158" s="275" t="s">
        <v>531</v>
      </c>
      <c r="E158" s="276"/>
      <c r="F158" s="281"/>
      <c r="G158" s="281"/>
      <c r="N158" s="281"/>
      <c r="O158" s="281"/>
      <c r="P158" s="281"/>
      <c r="Q158" s="281"/>
      <c r="R158" s="281"/>
      <c r="S158" s="281"/>
      <c r="T158" s="281"/>
      <c r="U158" s="281"/>
      <c r="V158" s="281"/>
      <c r="W158" s="281"/>
      <c r="X158" s="281"/>
      <c r="Y158" s="281"/>
      <c r="Z158" s="281"/>
      <c r="AA158" s="281"/>
      <c r="AB158" s="281"/>
      <c r="AC158" s="281"/>
      <c r="AD158" s="281"/>
      <c r="AE158" s="281"/>
      <c r="AF158" s="281"/>
      <c r="AG158" s="281"/>
      <c r="AH158" s="281"/>
      <c r="AI158" s="281"/>
      <c r="AJ158" s="281"/>
      <c r="AK158" s="281"/>
      <c r="AL158" s="281"/>
      <c r="AM158" s="281"/>
      <c r="AN158" s="281"/>
      <c r="AO158" s="281"/>
      <c r="AP158" s="281"/>
      <c r="AQ158" s="281"/>
      <c r="AR158" s="281"/>
      <c r="AS158" s="281"/>
      <c r="AT158" s="281"/>
      <c r="AU158" s="281"/>
      <c r="AV158" s="281"/>
      <c r="AW158" s="281"/>
      <c r="AX158" s="281"/>
      <c r="AY158" s="281"/>
    </row>
    <row r="159" spans="1:51" ht="19.5" customHeight="1">
      <c r="A159" s="273" t="s">
        <v>273</v>
      </c>
      <c r="B159" s="274" t="s">
        <v>364</v>
      </c>
      <c r="C159" s="275" t="s">
        <v>523</v>
      </c>
      <c r="D159" s="275" t="s">
        <v>531</v>
      </c>
      <c r="E159" s="276"/>
      <c r="F159" s="281"/>
      <c r="G159" s="281"/>
      <c r="N159" s="281"/>
      <c r="O159" s="281"/>
      <c r="P159" s="281"/>
      <c r="Q159" s="281"/>
      <c r="R159" s="281"/>
      <c r="S159" s="281"/>
      <c r="T159" s="281"/>
      <c r="U159" s="281"/>
      <c r="V159" s="281"/>
      <c r="W159" s="281"/>
      <c r="X159" s="281"/>
      <c r="Y159" s="281"/>
      <c r="Z159" s="281"/>
      <c r="AA159" s="281"/>
      <c r="AB159" s="281"/>
      <c r="AC159" s="281"/>
      <c r="AD159" s="281"/>
      <c r="AE159" s="281"/>
      <c r="AF159" s="281"/>
      <c r="AG159" s="281"/>
      <c r="AH159" s="281"/>
      <c r="AI159" s="281"/>
      <c r="AJ159" s="281"/>
      <c r="AK159" s="281"/>
      <c r="AL159" s="281"/>
      <c r="AM159" s="281"/>
      <c r="AN159" s="281"/>
      <c r="AO159" s="281"/>
      <c r="AP159" s="281"/>
      <c r="AQ159" s="281"/>
      <c r="AR159" s="281"/>
      <c r="AS159" s="281"/>
      <c r="AT159" s="281"/>
      <c r="AU159" s="281"/>
      <c r="AV159" s="281"/>
      <c r="AW159" s="281"/>
      <c r="AX159" s="281"/>
      <c r="AY159" s="281"/>
    </row>
    <row r="160" spans="1:51" ht="19.5" customHeight="1">
      <c r="A160" s="273" t="s">
        <v>274</v>
      </c>
      <c r="B160" s="274" t="s">
        <v>377</v>
      </c>
      <c r="C160" s="275"/>
      <c r="D160" s="275" t="s">
        <v>531</v>
      </c>
      <c r="E160" s="276"/>
      <c r="F160" s="281"/>
      <c r="G160" s="281"/>
      <c r="N160" s="281"/>
      <c r="O160" s="281"/>
      <c r="P160" s="281"/>
      <c r="Q160" s="281"/>
      <c r="R160" s="281"/>
      <c r="S160" s="281"/>
      <c r="T160" s="281"/>
      <c r="U160" s="281"/>
      <c r="V160" s="281"/>
      <c r="W160" s="281"/>
      <c r="X160" s="281"/>
      <c r="Y160" s="281"/>
      <c r="Z160" s="281"/>
      <c r="AA160" s="281"/>
      <c r="AB160" s="281"/>
      <c r="AC160" s="281"/>
      <c r="AD160" s="281"/>
      <c r="AE160" s="281"/>
      <c r="AF160" s="281"/>
      <c r="AG160" s="281"/>
      <c r="AH160" s="281"/>
      <c r="AI160" s="281"/>
      <c r="AJ160" s="281"/>
      <c r="AK160" s="281"/>
      <c r="AL160" s="281"/>
      <c r="AM160" s="281"/>
      <c r="AN160" s="281"/>
      <c r="AO160" s="281"/>
      <c r="AP160" s="281"/>
      <c r="AQ160" s="281"/>
      <c r="AR160" s="281"/>
      <c r="AS160" s="281"/>
      <c r="AT160" s="281"/>
      <c r="AU160" s="281"/>
      <c r="AV160" s="281"/>
      <c r="AW160" s="281"/>
      <c r="AX160" s="281"/>
      <c r="AY160" s="281"/>
    </row>
    <row r="161" spans="1:51" ht="19.5" customHeight="1">
      <c r="A161" s="295"/>
      <c r="B161" s="295"/>
      <c r="C161" s="294"/>
      <c r="D161" s="294"/>
      <c r="E161" s="281"/>
      <c r="F161" s="281"/>
      <c r="G161" s="281"/>
      <c r="N161" s="281"/>
      <c r="O161" s="281"/>
      <c r="P161" s="281"/>
      <c r="Q161" s="281"/>
      <c r="R161" s="281"/>
      <c r="S161" s="281"/>
      <c r="T161" s="281"/>
      <c r="U161" s="281"/>
      <c r="V161" s="281"/>
      <c r="W161" s="281"/>
      <c r="X161" s="281"/>
      <c r="Y161" s="281"/>
      <c r="Z161" s="281"/>
      <c r="AA161" s="281"/>
      <c r="AB161" s="281"/>
      <c r="AC161" s="281"/>
      <c r="AD161" s="281"/>
      <c r="AE161" s="281"/>
      <c r="AF161" s="281"/>
      <c r="AG161" s="281"/>
      <c r="AH161" s="281"/>
      <c r="AI161" s="281"/>
      <c r="AJ161" s="281"/>
      <c r="AK161" s="281"/>
      <c r="AL161" s="281"/>
      <c r="AM161" s="281"/>
      <c r="AN161" s="281"/>
      <c r="AO161" s="281"/>
      <c r="AP161" s="281"/>
      <c r="AQ161" s="281"/>
      <c r="AR161" s="281"/>
      <c r="AS161" s="281"/>
      <c r="AT161" s="281"/>
      <c r="AU161" s="281"/>
      <c r="AV161" s="281"/>
      <c r="AW161" s="281"/>
      <c r="AX161" s="281"/>
      <c r="AY161" s="281"/>
    </row>
    <row r="162" spans="3:51" ht="19.5" customHeight="1">
      <c r="C162" s="281"/>
      <c r="D162" s="281"/>
      <c r="E162" s="281"/>
      <c r="F162" s="281"/>
      <c r="G162" s="281"/>
      <c r="N162" s="281"/>
      <c r="O162" s="281"/>
      <c r="P162" s="281"/>
      <c r="Q162" s="281"/>
      <c r="R162" s="281"/>
      <c r="S162" s="281"/>
      <c r="T162" s="281"/>
      <c r="U162" s="281"/>
      <c r="V162" s="281"/>
      <c r="W162" s="281"/>
      <c r="X162" s="281"/>
      <c r="Y162" s="281"/>
      <c r="Z162" s="281"/>
      <c r="AA162" s="281"/>
      <c r="AB162" s="281"/>
      <c r="AC162" s="281"/>
      <c r="AD162" s="281"/>
      <c r="AE162" s="281"/>
      <c r="AF162" s="281"/>
      <c r="AG162" s="281"/>
      <c r="AH162" s="281"/>
      <c r="AI162" s="281"/>
      <c r="AJ162" s="281"/>
      <c r="AK162" s="281"/>
      <c r="AL162" s="281"/>
      <c r="AM162" s="281"/>
      <c r="AN162" s="281"/>
      <c r="AO162" s="281"/>
      <c r="AP162" s="281"/>
      <c r="AQ162" s="281"/>
      <c r="AR162" s="281"/>
      <c r="AS162" s="281"/>
      <c r="AT162" s="281"/>
      <c r="AU162" s="281"/>
      <c r="AV162" s="281"/>
      <c r="AW162" s="281"/>
      <c r="AX162" s="281"/>
      <c r="AY162" s="281"/>
    </row>
    <row r="163" spans="3:51" ht="19.5" customHeight="1">
      <c r="C163" s="281"/>
      <c r="D163" s="281"/>
      <c r="E163" s="281"/>
      <c r="F163" s="281"/>
      <c r="G163" s="281"/>
      <c r="N163" s="281"/>
      <c r="O163" s="281"/>
      <c r="P163" s="281"/>
      <c r="Q163" s="281"/>
      <c r="R163" s="281"/>
      <c r="S163" s="281"/>
      <c r="T163" s="281"/>
      <c r="U163" s="281"/>
      <c r="V163" s="281"/>
      <c r="W163" s="281"/>
      <c r="X163" s="281"/>
      <c r="Y163" s="281"/>
      <c r="Z163" s="281"/>
      <c r="AA163" s="281"/>
      <c r="AB163" s="281"/>
      <c r="AC163" s="281"/>
      <c r="AD163" s="281"/>
      <c r="AE163" s="281"/>
      <c r="AF163" s="281"/>
      <c r="AG163" s="281"/>
      <c r="AH163" s="281"/>
      <c r="AI163" s="281"/>
      <c r="AJ163" s="281"/>
      <c r="AK163" s="281"/>
      <c r="AL163" s="281"/>
      <c r="AM163" s="281"/>
      <c r="AN163" s="281"/>
      <c r="AO163" s="281"/>
      <c r="AP163" s="281"/>
      <c r="AQ163" s="281"/>
      <c r="AR163" s="281"/>
      <c r="AS163" s="281"/>
      <c r="AT163" s="281"/>
      <c r="AU163" s="281"/>
      <c r="AV163" s="281"/>
      <c r="AW163" s="281"/>
      <c r="AX163" s="281"/>
      <c r="AY163" s="281"/>
    </row>
    <row r="164" spans="3:51" ht="19.5" customHeight="1">
      <c r="C164" s="281"/>
      <c r="D164" s="281"/>
      <c r="E164" s="281"/>
      <c r="F164" s="281"/>
      <c r="G164" s="281"/>
      <c r="N164" s="281"/>
      <c r="O164" s="281"/>
      <c r="P164" s="281"/>
      <c r="Q164" s="281"/>
      <c r="R164" s="281"/>
      <c r="S164" s="281"/>
      <c r="T164" s="281"/>
      <c r="U164" s="281"/>
      <c r="V164" s="281"/>
      <c r="W164" s="281"/>
      <c r="X164" s="281"/>
      <c r="Y164" s="281"/>
      <c r="Z164" s="281"/>
      <c r="AA164" s="281"/>
      <c r="AB164" s="281"/>
      <c r="AC164" s="281"/>
      <c r="AD164" s="281"/>
      <c r="AE164" s="281"/>
      <c r="AF164" s="281"/>
      <c r="AG164" s="281"/>
      <c r="AH164" s="281"/>
      <c r="AI164" s="281"/>
      <c r="AJ164" s="281"/>
      <c r="AK164" s="281"/>
      <c r="AL164" s="281"/>
      <c r="AM164" s="281"/>
      <c r="AN164" s="281"/>
      <c r="AO164" s="281"/>
      <c r="AP164" s="281"/>
      <c r="AQ164" s="281"/>
      <c r="AR164" s="281"/>
      <c r="AS164" s="281"/>
      <c r="AT164" s="281"/>
      <c r="AU164" s="281"/>
      <c r="AV164" s="281"/>
      <c r="AW164" s="281"/>
      <c r="AX164" s="281"/>
      <c r="AY164" s="281"/>
    </row>
    <row r="165" spans="3:51" ht="19.5" customHeight="1">
      <c r="C165" s="281"/>
      <c r="D165" s="281"/>
      <c r="E165" s="281"/>
      <c r="F165" s="281"/>
      <c r="G165" s="281"/>
      <c r="N165" s="281"/>
      <c r="O165" s="281"/>
      <c r="P165" s="281"/>
      <c r="Q165" s="281"/>
      <c r="R165" s="281"/>
      <c r="S165" s="281"/>
      <c r="T165" s="281"/>
      <c r="U165" s="281"/>
      <c r="V165" s="281"/>
      <c r="W165" s="281"/>
      <c r="X165" s="281"/>
      <c r="Y165" s="281"/>
      <c r="Z165" s="281"/>
      <c r="AA165" s="281"/>
      <c r="AB165" s="281"/>
      <c r="AC165" s="281"/>
      <c r="AD165" s="281"/>
      <c r="AE165" s="281"/>
      <c r="AF165" s="281"/>
      <c r="AG165" s="281"/>
      <c r="AH165" s="281"/>
      <c r="AI165" s="281"/>
      <c r="AJ165" s="281"/>
      <c r="AK165" s="281"/>
      <c r="AL165" s="281"/>
      <c r="AM165" s="281"/>
      <c r="AN165" s="281"/>
      <c r="AO165" s="281"/>
      <c r="AP165" s="281"/>
      <c r="AQ165" s="281"/>
      <c r="AR165" s="281"/>
      <c r="AS165" s="281"/>
      <c r="AT165" s="281"/>
      <c r="AU165" s="281"/>
      <c r="AV165" s="281"/>
      <c r="AW165" s="281"/>
      <c r="AX165" s="281"/>
      <c r="AY165" s="281"/>
    </row>
    <row r="166" spans="3:51" ht="19.5" customHeight="1">
      <c r="C166" s="281"/>
      <c r="D166" s="281"/>
      <c r="E166" s="281"/>
      <c r="F166" s="281"/>
      <c r="G166" s="281"/>
      <c r="N166" s="281"/>
      <c r="O166" s="281"/>
      <c r="P166" s="281"/>
      <c r="Q166" s="281"/>
      <c r="R166" s="281"/>
      <c r="S166" s="281"/>
      <c r="T166" s="281"/>
      <c r="U166" s="281"/>
      <c r="V166" s="281"/>
      <c r="W166" s="281"/>
      <c r="X166" s="281"/>
      <c r="Y166" s="281"/>
      <c r="Z166" s="281"/>
      <c r="AA166" s="281"/>
      <c r="AB166" s="281"/>
      <c r="AC166" s="281"/>
      <c r="AD166" s="281"/>
      <c r="AE166" s="281"/>
      <c r="AF166" s="281"/>
      <c r="AG166" s="281"/>
      <c r="AH166" s="281"/>
      <c r="AI166" s="281"/>
      <c r="AJ166" s="281"/>
      <c r="AK166" s="281"/>
      <c r="AL166" s="281"/>
      <c r="AM166" s="281"/>
      <c r="AN166" s="281"/>
      <c r="AO166" s="281"/>
      <c r="AP166" s="281"/>
      <c r="AQ166" s="281"/>
      <c r="AR166" s="281"/>
      <c r="AS166" s="281"/>
      <c r="AT166" s="281"/>
      <c r="AU166" s="281"/>
      <c r="AV166" s="281"/>
      <c r="AW166" s="281"/>
      <c r="AX166" s="281"/>
      <c r="AY166" s="281"/>
    </row>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sheetData>
  <sheetProtection/>
  <printOptions horizontalCentered="1"/>
  <pageMargins left="0.5902777777777778" right="0.3541666666666667" top="0.19652777777777777" bottom="0.19791666666666666" header="0" footer="0"/>
  <pageSetup horizontalDpi="600" verticalDpi="600" orientation="landscape" paperSize="9" scale="62" r:id="rId1"/>
</worksheet>
</file>

<file path=xl/worksheets/sheet4.xml><?xml version="1.0" encoding="utf-8"?>
<worksheet xmlns="http://schemas.openxmlformats.org/spreadsheetml/2006/main" xmlns:r="http://schemas.openxmlformats.org/officeDocument/2006/relationships">
  <dimension ref="A15:AA38"/>
  <sheetViews>
    <sheetView showGridLines="0" showOutlineSymbols="0" zoomScale="60" zoomScaleNormal="60" zoomScalePageLayoutView="0" workbookViewId="0" topLeftCell="A1">
      <selection activeCell="G46" sqref="G46"/>
    </sheetView>
  </sheetViews>
  <sheetFormatPr defaultColWidth="9.6640625" defaultRowHeight="15"/>
  <cols>
    <col min="1" max="8" width="7.6640625" style="297" customWidth="1"/>
    <col min="9" max="9" width="8.6640625" style="297" customWidth="1"/>
    <col min="10" max="10" width="9.6640625" style="297" customWidth="1"/>
    <col min="11" max="14" width="7.6640625" style="297" customWidth="1"/>
    <col min="15" max="15" width="2.6640625" style="297" customWidth="1"/>
    <col min="16" max="23" width="7.6640625" style="297" customWidth="1"/>
    <col min="24" max="24" width="6.6640625" style="297" customWidth="1"/>
    <col min="25" max="25" width="7.6640625" style="297" customWidth="1"/>
    <col min="26" max="16384" width="9.6640625" style="297" customWidth="1"/>
  </cols>
  <sheetData>
    <row r="1" ht="0.75" customHeight="1"/>
    <row r="2" ht="0.75" customHeight="1"/>
    <row r="3" ht="0.75" customHeight="1"/>
    <row r="4" ht="0.75" customHeight="1"/>
    <row r="5" ht="0.75" customHeight="1"/>
    <row r="6" ht="0.75" customHeight="1"/>
    <row r="7" ht="0.75" customHeight="1"/>
    <row r="8" ht="0.75" customHeight="1"/>
    <row r="9" ht="0.75" customHeight="1"/>
    <row r="10" ht="0.75" customHeight="1"/>
    <row r="11" ht="0.75" customHeight="1"/>
    <row r="12" ht="10.5" customHeight="1"/>
    <row r="13" ht="15" customHeight="1"/>
    <row r="15" spans="1:12" ht="18">
      <c r="A15" s="298" t="s">
        <v>681</v>
      </c>
      <c r="B15" s="298"/>
      <c r="C15" s="298"/>
      <c r="D15" s="298"/>
      <c r="E15" s="298"/>
      <c r="F15" s="298"/>
      <c r="G15" s="298"/>
      <c r="H15" s="298"/>
      <c r="I15" s="298"/>
      <c r="J15" s="298"/>
      <c r="K15" s="298"/>
      <c r="L15" s="298"/>
    </row>
    <row r="16" spans="1:27" ht="18">
      <c r="A16" s="299"/>
      <c r="B16" s="300"/>
      <c r="C16" s="300"/>
      <c r="D16" s="300"/>
      <c r="E16" s="300"/>
      <c r="F16" s="301" t="s">
        <v>686</v>
      </c>
      <c r="G16" s="300"/>
      <c r="H16" s="300"/>
      <c r="I16" s="300"/>
      <c r="J16" s="300"/>
      <c r="K16" s="300"/>
      <c r="L16" s="300"/>
      <c r="M16" s="302"/>
      <c r="N16" s="302"/>
      <c r="O16" s="303"/>
      <c r="P16" s="304"/>
      <c r="Q16" s="302"/>
      <c r="R16" s="302"/>
      <c r="S16" s="302"/>
      <c r="T16" s="305" t="s">
        <v>699</v>
      </c>
      <c r="U16" s="302"/>
      <c r="V16" s="302"/>
      <c r="W16" s="302"/>
      <c r="X16" s="302"/>
      <c r="Y16" s="302"/>
      <c r="Z16" s="302"/>
      <c r="AA16" s="303"/>
    </row>
    <row r="17" spans="1:27" ht="18">
      <c r="A17" s="306"/>
      <c r="B17" s="307"/>
      <c r="C17" s="307"/>
      <c r="D17" s="307"/>
      <c r="E17" s="307"/>
      <c r="F17" s="307"/>
      <c r="G17" s="307"/>
      <c r="H17" s="307"/>
      <c r="I17" s="307"/>
      <c r="J17" s="307"/>
      <c r="K17" s="307"/>
      <c r="L17" s="307"/>
      <c r="O17" s="303"/>
      <c r="P17" s="303"/>
      <c r="AA17" s="303"/>
    </row>
    <row r="18" spans="1:27" ht="18">
      <c r="A18" s="306" t="s">
        <v>52</v>
      </c>
      <c r="B18" s="307" t="s">
        <v>682</v>
      </c>
      <c r="C18" s="307" t="s">
        <v>683</v>
      </c>
      <c r="D18" s="307" t="s">
        <v>684</v>
      </c>
      <c r="E18" s="315" t="s">
        <v>685</v>
      </c>
      <c r="F18" s="307" t="s">
        <v>687</v>
      </c>
      <c r="G18" s="307" t="s">
        <v>689</v>
      </c>
      <c r="H18" s="307" t="s">
        <v>49</v>
      </c>
      <c r="I18" s="307" t="s">
        <v>59</v>
      </c>
      <c r="J18" s="307" t="s">
        <v>692</v>
      </c>
      <c r="K18" s="307" t="s">
        <v>56</v>
      </c>
      <c r="L18" s="307" t="s">
        <v>693</v>
      </c>
      <c r="M18" s="298" t="s">
        <v>694</v>
      </c>
      <c r="N18" s="307" t="s">
        <v>696</v>
      </c>
      <c r="O18" s="303"/>
      <c r="P18" s="306" t="s">
        <v>697</v>
      </c>
      <c r="Q18" s="307" t="s">
        <v>685</v>
      </c>
      <c r="R18" s="307" t="s">
        <v>687</v>
      </c>
      <c r="S18" s="307" t="s">
        <v>689</v>
      </c>
      <c r="T18" s="307" t="s">
        <v>49</v>
      </c>
      <c r="U18" s="307" t="s">
        <v>59</v>
      </c>
      <c r="V18" s="307" t="s">
        <v>692</v>
      </c>
      <c r="W18" s="307" t="s">
        <v>56</v>
      </c>
      <c r="X18" s="307" t="s">
        <v>693</v>
      </c>
      <c r="Y18" s="298" t="s">
        <v>694</v>
      </c>
      <c r="Z18" s="307" t="s">
        <v>696</v>
      </c>
      <c r="AA18" s="303"/>
    </row>
    <row r="19" spans="1:27" ht="18">
      <c r="A19" s="306"/>
      <c r="B19" s="307"/>
      <c r="C19" s="307"/>
      <c r="D19" s="307"/>
      <c r="E19" s="315" t="s">
        <v>683</v>
      </c>
      <c r="F19" s="307" t="s">
        <v>688</v>
      </c>
      <c r="G19" s="307" t="s">
        <v>690</v>
      </c>
      <c r="H19" s="307" t="s">
        <v>691</v>
      </c>
      <c r="I19" s="307"/>
      <c r="J19" s="307"/>
      <c r="K19" s="307"/>
      <c r="L19" s="316"/>
      <c r="M19" s="316" t="s">
        <v>695</v>
      </c>
      <c r="N19" s="316"/>
      <c r="O19" s="303"/>
      <c r="P19" s="306" t="s">
        <v>698</v>
      </c>
      <c r="Q19" s="307" t="s">
        <v>697</v>
      </c>
      <c r="R19" s="307" t="s">
        <v>688</v>
      </c>
      <c r="S19" s="307" t="s">
        <v>690</v>
      </c>
      <c r="T19" s="307" t="s">
        <v>691</v>
      </c>
      <c r="U19" s="307"/>
      <c r="V19" s="307"/>
      <c r="W19" s="307"/>
      <c r="X19" s="316"/>
      <c r="Y19" s="316" t="s">
        <v>695</v>
      </c>
      <c r="Z19" s="316"/>
      <c r="AA19" s="303"/>
    </row>
    <row r="20" spans="1:27" ht="18">
      <c r="A20" s="306"/>
      <c r="B20" s="307"/>
      <c r="C20" s="307"/>
      <c r="D20" s="307"/>
      <c r="E20" s="307"/>
      <c r="F20" s="307"/>
      <c r="G20" s="307"/>
      <c r="H20" s="307"/>
      <c r="I20" s="307"/>
      <c r="J20" s="307"/>
      <c r="K20" s="307"/>
      <c r="L20" s="307"/>
      <c r="M20" s="298"/>
      <c r="N20" s="307"/>
      <c r="O20" s="303"/>
      <c r="P20" s="306"/>
      <c r="Q20" s="307"/>
      <c r="R20" s="307"/>
      <c r="S20" s="307"/>
      <c r="T20" s="307"/>
      <c r="U20" s="307"/>
      <c r="V20" s="307"/>
      <c r="W20" s="307"/>
      <c r="X20" s="307"/>
      <c r="Y20" s="298"/>
      <c r="Z20" s="307"/>
      <c r="AA20" s="303"/>
    </row>
    <row r="21" spans="1:27" ht="18">
      <c r="A21" s="306">
        <f>Flygeplan!H21</f>
      </c>
      <c r="B21" s="307">
        <f>Flygeplan!D21</f>
        <v>0</v>
      </c>
      <c r="C21" s="307">
        <f>Flygeplan!E21</f>
        <v>0</v>
      </c>
      <c r="D21" s="307">
        <f>Flygeplan!F21</f>
        <v>0</v>
      </c>
      <c r="E21" s="307">
        <f aca="true" t="shared" si="0" ref="E21:E32">C21-B21</f>
        <v>0</v>
      </c>
      <c r="F21" s="307">
        <f aca="true" t="shared" si="1" ref="F21:F32">D21*SIN(E21*PI()/180)</f>
        <v>0</v>
      </c>
      <c r="G21" s="307">
        <f aca="true" t="shared" si="2" ref="G21:G32">-D21*COS(E21*PI()/180)</f>
        <v>0</v>
      </c>
      <c r="H21" s="307" t="e">
        <f aca="true" t="shared" si="3" ref="H21:H32">SINH(F21/A21)*180/PI()</f>
        <v>#VALUE!</v>
      </c>
      <c r="I21" s="307" t="e">
        <f aca="true" t="shared" si="4" ref="I21:I32">MOD(360+B21+H21,360)</f>
        <v>#VALUE!</v>
      </c>
      <c r="J21" s="307" t="e">
        <f aca="true" t="shared" si="5" ref="J21:J32">ABS(COS(H21*PI()/180)*A21)</f>
        <v>#VALUE!</v>
      </c>
      <c r="K21" s="307" t="e">
        <f aca="true" t="shared" si="6" ref="K21:K32">J21+G21</f>
        <v>#VALUE!</v>
      </c>
      <c r="L21" s="317" t="e">
        <f>(Flygeplan!V21/K21)*60</f>
        <v>#VALUE!</v>
      </c>
      <c r="M21" s="317" t="e">
        <f>(Flygeplan!C21-Flygeplan!V6)/1000*1.5</f>
        <v>#VALUE!</v>
      </c>
      <c r="N21" s="317" t="e">
        <f aca="true" t="shared" si="7" ref="N21:N32">IF(M21&gt;0,L21+M21,L21)</f>
        <v>#VALUE!</v>
      </c>
      <c r="O21" s="303"/>
      <c r="P21" s="306">
        <f aca="true" t="shared" si="8" ref="P21:P32">MOD(B21+180,360)</f>
        <v>180</v>
      </c>
      <c r="Q21" s="307">
        <f aca="true" t="shared" si="9" ref="Q21:Q32">C21-P21</f>
        <v>-180</v>
      </c>
      <c r="R21" s="307">
        <f aca="true" t="shared" si="10" ref="R21:R32">D21*SIN(Q21*PI()/180)</f>
        <v>0</v>
      </c>
      <c r="S21" s="307">
        <f aca="true" t="shared" si="11" ref="S21:S32">-D21*COS(Q21*PI()/180)</f>
        <v>0</v>
      </c>
      <c r="T21" s="307" t="e">
        <f aca="true" t="shared" si="12" ref="T21:T32">SINH(R21/A21)*180/PI()</f>
        <v>#VALUE!</v>
      </c>
      <c r="U21" s="307" t="e">
        <f aca="true" t="shared" si="13" ref="U21:U32">MOD(360+P21+T21,360)</f>
        <v>#VALUE!</v>
      </c>
      <c r="V21" s="307" t="e">
        <f aca="true" t="shared" si="14" ref="V21:V32">ABS(COS(T21*PI()/180)*A21)</f>
        <v>#VALUE!</v>
      </c>
      <c r="W21" s="307" t="e">
        <f aca="true" t="shared" si="15" ref="W21:W32">V21+S21</f>
        <v>#VALUE!</v>
      </c>
      <c r="X21" s="317" t="e">
        <f>(Flygeplan!V21/W21)*60</f>
        <v>#VALUE!</v>
      </c>
      <c r="Y21" s="317" t="e">
        <f>-(Flygeplan!O21-Flygeplan!V6)/1000*1.5</f>
        <v>#VALUE!</v>
      </c>
      <c r="Z21" s="317" t="e">
        <f aca="true" t="shared" si="16" ref="Z21:Z32">IF(Y21&gt;0,X21+Y21,X21)</f>
        <v>#VALUE!</v>
      </c>
      <c r="AA21" s="303"/>
    </row>
    <row r="22" spans="1:27" ht="18">
      <c r="A22" s="306">
        <f>Flygeplan!H22</f>
      </c>
      <c r="B22" s="307">
        <f>Flygeplan!D22</f>
        <v>0</v>
      </c>
      <c r="C22" s="307">
        <f>Flygeplan!E22</f>
        <v>0</v>
      </c>
      <c r="D22" s="307">
        <f>Flygeplan!F22</f>
        <v>0</v>
      </c>
      <c r="E22" s="307">
        <f t="shared" si="0"/>
        <v>0</v>
      </c>
      <c r="F22" s="307">
        <f t="shared" si="1"/>
        <v>0</v>
      </c>
      <c r="G22" s="307">
        <f t="shared" si="2"/>
        <v>0</v>
      </c>
      <c r="H22" s="307" t="e">
        <f t="shared" si="3"/>
        <v>#VALUE!</v>
      </c>
      <c r="I22" s="307" t="e">
        <f t="shared" si="4"/>
        <v>#VALUE!</v>
      </c>
      <c r="J22" s="307" t="e">
        <f t="shared" si="5"/>
        <v>#VALUE!</v>
      </c>
      <c r="K22" s="307" t="e">
        <f t="shared" si="6"/>
        <v>#VALUE!</v>
      </c>
      <c r="L22" s="317" t="e">
        <f>(Flygeplan!V22/K22)*60</f>
        <v>#VALUE!</v>
      </c>
      <c r="M22" s="317">
        <f>(Flygeplan!C22-Flygeplan!C21)/1000*1.5</f>
        <v>0</v>
      </c>
      <c r="N22" s="317" t="e">
        <f t="shared" si="7"/>
        <v>#VALUE!</v>
      </c>
      <c r="O22" s="303"/>
      <c r="P22" s="306">
        <f t="shared" si="8"/>
        <v>180</v>
      </c>
      <c r="Q22" s="307">
        <f t="shared" si="9"/>
        <v>-180</v>
      </c>
      <c r="R22" s="307">
        <f t="shared" si="10"/>
        <v>0</v>
      </c>
      <c r="S22" s="307">
        <f t="shared" si="11"/>
        <v>0</v>
      </c>
      <c r="T22" s="307" t="e">
        <f t="shared" si="12"/>
        <v>#VALUE!</v>
      </c>
      <c r="U22" s="307" t="e">
        <f t="shared" si="13"/>
        <v>#VALUE!</v>
      </c>
      <c r="V22" s="307" t="e">
        <f t="shared" si="14"/>
        <v>#VALUE!</v>
      </c>
      <c r="W22" s="307" t="e">
        <f t="shared" si="15"/>
        <v>#VALUE!</v>
      </c>
      <c r="X22" s="317" t="e">
        <f>(Flygeplan!V22/W22)*60</f>
        <v>#VALUE!</v>
      </c>
      <c r="Y22" s="317">
        <f>-(Flygeplan!C22-Flygeplan!C21)/1000*1.5</f>
        <v>0</v>
      </c>
      <c r="Z22" s="317" t="e">
        <f t="shared" si="16"/>
        <v>#VALUE!</v>
      </c>
      <c r="AA22" s="303"/>
    </row>
    <row r="23" spans="1:27" ht="18">
      <c r="A23" s="306">
        <f>Flygeplan!H23</f>
      </c>
      <c r="B23" s="307">
        <f>Flygeplan!D23</f>
        <v>0</v>
      </c>
      <c r="C23" s="307">
        <f>Flygeplan!E23</f>
        <v>0</v>
      </c>
      <c r="D23" s="307">
        <f>Flygeplan!F23</f>
        <v>0</v>
      </c>
      <c r="E23" s="307">
        <f t="shared" si="0"/>
        <v>0</v>
      </c>
      <c r="F23" s="307">
        <f t="shared" si="1"/>
        <v>0</v>
      </c>
      <c r="G23" s="307">
        <f t="shared" si="2"/>
        <v>0</v>
      </c>
      <c r="H23" s="307" t="e">
        <f t="shared" si="3"/>
        <v>#VALUE!</v>
      </c>
      <c r="I23" s="307" t="e">
        <f t="shared" si="4"/>
        <v>#VALUE!</v>
      </c>
      <c r="J23" s="307" t="e">
        <f t="shared" si="5"/>
        <v>#VALUE!</v>
      </c>
      <c r="K23" s="307" t="e">
        <f t="shared" si="6"/>
        <v>#VALUE!</v>
      </c>
      <c r="L23" s="317" t="e">
        <f>(Flygeplan!V23/K23)*60</f>
        <v>#VALUE!</v>
      </c>
      <c r="M23" s="317">
        <f>(Flygeplan!C23-Flygeplan!C22)/1000*1.5</f>
        <v>0</v>
      </c>
      <c r="N23" s="317" t="e">
        <f t="shared" si="7"/>
        <v>#VALUE!</v>
      </c>
      <c r="O23" s="303"/>
      <c r="P23" s="306">
        <f t="shared" si="8"/>
        <v>180</v>
      </c>
      <c r="Q23" s="307">
        <f t="shared" si="9"/>
        <v>-180</v>
      </c>
      <c r="R23" s="307">
        <f t="shared" si="10"/>
        <v>0</v>
      </c>
      <c r="S23" s="307">
        <f t="shared" si="11"/>
        <v>0</v>
      </c>
      <c r="T23" s="307" t="e">
        <f t="shared" si="12"/>
        <v>#VALUE!</v>
      </c>
      <c r="U23" s="307" t="e">
        <f t="shared" si="13"/>
        <v>#VALUE!</v>
      </c>
      <c r="V23" s="307" t="e">
        <f t="shared" si="14"/>
        <v>#VALUE!</v>
      </c>
      <c r="W23" s="307" t="e">
        <f t="shared" si="15"/>
        <v>#VALUE!</v>
      </c>
      <c r="X23" s="317" t="e">
        <f>(Flygeplan!V23/W23)*60</f>
        <v>#VALUE!</v>
      </c>
      <c r="Y23" s="317">
        <f>-(Flygeplan!C23-Flygeplan!C22)/1000*1.5</f>
        <v>0</v>
      </c>
      <c r="Z23" s="317" t="e">
        <f t="shared" si="16"/>
        <v>#VALUE!</v>
      </c>
      <c r="AA23" s="303"/>
    </row>
    <row r="24" spans="1:27" ht="18">
      <c r="A24" s="306">
        <f>Flygeplan!H24</f>
      </c>
      <c r="B24" s="307">
        <f>Flygeplan!D24</f>
        <v>0</v>
      </c>
      <c r="C24" s="307">
        <f>Flygeplan!E24</f>
        <v>0</v>
      </c>
      <c r="D24" s="307">
        <f>Flygeplan!F24</f>
        <v>0</v>
      </c>
      <c r="E24" s="307">
        <f t="shared" si="0"/>
        <v>0</v>
      </c>
      <c r="F24" s="307">
        <f t="shared" si="1"/>
        <v>0</v>
      </c>
      <c r="G24" s="307">
        <f t="shared" si="2"/>
        <v>0</v>
      </c>
      <c r="H24" s="307" t="e">
        <f t="shared" si="3"/>
        <v>#VALUE!</v>
      </c>
      <c r="I24" s="307" t="e">
        <f t="shared" si="4"/>
        <v>#VALUE!</v>
      </c>
      <c r="J24" s="307" t="e">
        <f t="shared" si="5"/>
        <v>#VALUE!</v>
      </c>
      <c r="K24" s="307" t="e">
        <f t="shared" si="6"/>
        <v>#VALUE!</v>
      </c>
      <c r="L24" s="317" t="e">
        <f>(Flygeplan!V24/K24)*60</f>
        <v>#VALUE!</v>
      </c>
      <c r="M24" s="317">
        <f>(Flygeplan!C24-Flygeplan!C23)/1000*1.5</f>
        <v>0</v>
      </c>
      <c r="N24" s="317" t="e">
        <f t="shared" si="7"/>
        <v>#VALUE!</v>
      </c>
      <c r="O24" s="303"/>
      <c r="P24" s="306">
        <f t="shared" si="8"/>
        <v>180</v>
      </c>
      <c r="Q24" s="307">
        <f t="shared" si="9"/>
        <v>-180</v>
      </c>
      <c r="R24" s="307">
        <f t="shared" si="10"/>
        <v>0</v>
      </c>
      <c r="S24" s="307">
        <f t="shared" si="11"/>
        <v>0</v>
      </c>
      <c r="T24" s="307" t="e">
        <f t="shared" si="12"/>
        <v>#VALUE!</v>
      </c>
      <c r="U24" s="307" t="e">
        <f t="shared" si="13"/>
        <v>#VALUE!</v>
      </c>
      <c r="V24" s="307" t="e">
        <f t="shared" si="14"/>
        <v>#VALUE!</v>
      </c>
      <c r="W24" s="307" t="e">
        <f t="shared" si="15"/>
        <v>#VALUE!</v>
      </c>
      <c r="X24" s="317" t="e">
        <f>(Flygeplan!V24/W24)*60</f>
        <v>#VALUE!</v>
      </c>
      <c r="Y24" s="317">
        <f>-(Flygeplan!C24-Flygeplan!C23)/1000*1.5</f>
        <v>0</v>
      </c>
      <c r="Z24" s="317" t="e">
        <f t="shared" si="16"/>
        <v>#VALUE!</v>
      </c>
      <c r="AA24" s="303"/>
    </row>
    <row r="25" spans="1:27" ht="18">
      <c r="A25" s="306">
        <f>Flygeplan!H25</f>
      </c>
      <c r="B25" s="307">
        <f>Flygeplan!D25</f>
        <v>0</v>
      </c>
      <c r="C25" s="307">
        <f>Flygeplan!E25</f>
        <v>0</v>
      </c>
      <c r="D25" s="307">
        <f>Flygeplan!F25</f>
        <v>0</v>
      </c>
      <c r="E25" s="307">
        <f t="shared" si="0"/>
        <v>0</v>
      </c>
      <c r="F25" s="307">
        <f t="shared" si="1"/>
        <v>0</v>
      </c>
      <c r="G25" s="307">
        <f t="shared" si="2"/>
        <v>0</v>
      </c>
      <c r="H25" s="307" t="e">
        <f t="shared" si="3"/>
        <v>#VALUE!</v>
      </c>
      <c r="I25" s="307" t="e">
        <f t="shared" si="4"/>
        <v>#VALUE!</v>
      </c>
      <c r="J25" s="307" t="e">
        <f t="shared" si="5"/>
        <v>#VALUE!</v>
      </c>
      <c r="K25" s="307" t="e">
        <f t="shared" si="6"/>
        <v>#VALUE!</v>
      </c>
      <c r="L25" s="317" t="e">
        <f>(Flygeplan!V25/K25)*60</f>
        <v>#VALUE!</v>
      </c>
      <c r="M25" s="317">
        <f>(Flygeplan!C25-Flygeplan!C24)/1000*1.5</f>
        <v>0</v>
      </c>
      <c r="N25" s="317" t="e">
        <f t="shared" si="7"/>
        <v>#VALUE!</v>
      </c>
      <c r="O25" s="303"/>
      <c r="P25" s="306">
        <f t="shared" si="8"/>
        <v>180</v>
      </c>
      <c r="Q25" s="307">
        <f t="shared" si="9"/>
        <v>-180</v>
      </c>
      <c r="R25" s="307">
        <f t="shared" si="10"/>
        <v>0</v>
      </c>
      <c r="S25" s="307">
        <f t="shared" si="11"/>
        <v>0</v>
      </c>
      <c r="T25" s="307" t="e">
        <f t="shared" si="12"/>
        <v>#VALUE!</v>
      </c>
      <c r="U25" s="307" t="e">
        <f t="shared" si="13"/>
        <v>#VALUE!</v>
      </c>
      <c r="V25" s="307" t="e">
        <f t="shared" si="14"/>
        <v>#VALUE!</v>
      </c>
      <c r="W25" s="307" t="e">
        <f t="shared" si="15"/>
        <v>#VALUE!</v>
      </c>
      <c r="X25" s="317" t="e">
        <f>(Flygeplan!V25/W25)*60</f>
        <v>#VALUE!</v>
      </c>
      <c r="Y25" s="317">
        <f>-(Flygeplan!C25-Flygeplan!C24)/1000*1.5</f>
        <v>0</v>
      </c>
      <c r="Z25" s="317" t="e">
        <f t="shared" si="16"/>
        <v>#VALUE!</v>
      </c>
      <c r="AA25" s="303"/>
    </row>
    <row r="26" spans="1:27" ht="18">
      <c r="A26" s="306">
        <f>Flygeplan!H26</f>
      </c>
      <c r="B26" s="307">
        <f>Flygeplan!D26</f>
        <v>0</v>
      </c>
      <c r="C26" s="307">
        <f>Flygeplan!E26</f>
        <v>0</v>
      </c>
      <c r="D26" s="307">
        <f>Flygeplan!F26</f>
        <v>0</v>
      </c>
      <c r="E26" s="307">
        <f t="shared" si="0"/>
        <v>0</v>
      </c>
      <c r="F26" s="307">
        <f t="shared" si="1"/>
        <v>0</v>
      </c>
      <c r="G26" s="307">
        <f t="shared" si="2"/>
        <v>0</v>
      </c>
      <c r="H26" s="307" t="e">
        <f t="shared" si="3"/>
        <v>#VALUE!</v>
      </c>
      <c r="I26" s="307" t="e">
        <f t="shared" si="4"/>
        <v>#VALUE!</v>
      </c>
      <c r="J26" s="307" t="e">
        <f t="shared" si="5"/>
        <v>#VALUE!</v>
      </c>
      <c r="K26" s="307" t="e">
        <f t="shared" si="6"/>
        <v>#VALUE!</v>
      </c>
      <c r="L26" s="317" t="e">
        <f>(Flygeplan!V26/K26)*60</f>
        <v>#VALUE!</v>
      </c>
      <c r="M26" s="317">
        <f>(Flygeplan!C26-Flygeplan!C25)/1000*1.5</f>
        <v>0</v>
      </c>
      <c r="N26" s="317" t="e">
        <f t="shared" si="7"/>
        <v>#VALUE!</v>
      </c>
      <c r="O26" s="303"/>
      <c r="P26" s="306">
        <f t="shared" si="8"/>
        <v>180</v>
      </c>
      <c r="Q26" s="307">
        <f t="shared" si="9"/>
        <v>-180</v>
      </c>
      <c r="R26" s="307">
        <f t="shared" si="10"/>
        <v>0</v>
      </c>
      <c r="S26" s="307">
        <f t="shared" si="11"/>
        <v>0</v>
      </c>
      <c r="T26" s="307" t="e">
        <f t="shared" si="12"/>
        <v>#VALUE!</v>
      </c>
      <c r="U26" s="307" t="e">
        <f t="shared" si="13"/>
        <v>#VALUE!</v>
      </c>
      <c r="V26" s="307" t="e">
        <f t="shared" si="14"/>
        <v>#VALUE!</v>
      </c>
      <c r="W26" s="307" t="e">
        <f t="shared" si="15"/>
        <v>#VALUE!</v>
      </c>
      <c r="X26" s="317" t="e">
        <f>(Flygeplan!V26/W26)*60</f>
        <v>#VALUE!</v>
      </c>
      <c r="Y26" s="317">
        <f>-(Flygeplan!C26-Flygeplan!C25)/1000*1.5</f>
        <v>0</v>
      </c>
      <c r="Z26" s="317" t="e">
        <f t="shared" si="16"/>
        <v>#VALUE!</v>
      </c>
      <c r="AA26" s="303"/>
    </row>
    <row r="27" spans="1:27" ht="18">
      <c r="A27" s="306">
        <f>Flygeplan!H27</f>
      </c>
      <c r="B27" s="307">
        <f>Flygeplan!D27</f>
        <v>0</v>
      </c>
      <c r="C27" s="307">
        <f>Flygeplan!E27</f>
        <v>0</v>
      </c>
      <c r="D27" s="307">
        <f>Flygeplan!F27</f>
        <v>0</v>
      </c>
      <c r="E27" s="307">
        <f t="shared" si="0"/>
        <v>0</v>
      </c>
      <c r="F27" s="307">
        <f t="shared" si="1"/>
        <v>0</v>
      </c>
      <c r="G27" s="307">
        <f t="shared" si="2"/>
        <v>0</v>
      </c>
      <c r="H27" s="307" t="e">
        <f t="shared" si="3"/>
        <v>#VALUE!</v>
      </c>
      <c r="I27" s="307" t="e">
        <f t="shared" si="4"/>
        <v>#VALUE!</v>
      </c>
      <c r="J27" s="307" t="e">
        <f t="shared" si="5"/>
        <v>#VALUE!</v>
      </c>
      <c r="K27" s="307" t="e">
        <f t="shared" si="6"/>
        <v>#VALUE!</v>
      </c>
      <c r="L27" s="317" t="e">
        <f>(Flygeplan!V27/K27)*60</f>
        <v>#VALUE!</v>
      </c>
      <c r="M27" s="317">
        <f>(Flygeplan!C27-Flygeplan!C26)/1000*1.5</f>
        <v>0</v>
      </c>
      <c r="N27" s="317" t="e">
        <f t="shared" si="7"/>
        <v>#VALUE!</v>
      </c>
      <c r="O27" s="303"/>
      <c r="P27" s="306">
        <f t="shared" si="8"/>
        <v>180</v>
      </c>
      <c r="Q27" s="307">
        <f t="shared" si="9"/>
        <v>-180</v>
      </c>
      <c r="R27" s="307">
        <f t="shared" si="10"/>
        <v>0</v>
      </c>
      <c r="S27" s="307">
        <f t="shared" si="11"/>
        <v>0</v>
      </c>
      <c r="T27" s="307" t="e">
        <f t="shared" si="12"/>
        <v>#VALUE!</v>
      </c>
      <c r="U27" s="307" t="e">
        <f t="shared" si="13"/>
        <v>#VALUE!</v>
      </c>
      <c r="V27" s="307" t="e">
        <f t="shared" si="14"/>
        <v>#VALUE!</v>
      </c>
      <c r="W27" s="307" t="e">
        <f t="shared" si="15"/>
        <v>#VALUE!</v>
      </c>
      <c r="X27" s="317" t="e">
        <f>(Flygeplan!V27/W27)*60</f>
        <v>#VALUE!</v>
      </c>
      <c r="Y27" s="317">
        <f>-(Flygeplan!C27-Flygeplan!C26)/1000*1.5</f>
        <v>0</v>
      </c>
      <c r="Z27" s="317" t="e">
        <f t="shared" si="16"/>
        <v>#VALUE!</v>
      </c>
      <c r="AA27" s="303"/>
    </row>
    <row r="28" spans="1:27" ht="18">
      <c r="A28" s="306">
        <f>Flygeplan!H28</f>
      </c>
      <c r="B28" s="307">
        <f>Flygeplan!D28</f>
        <v>0</v>
      </c>
      <c r="C28" s="307">
        <f>Flygeplan!E28</f>
        <v>0</v>
      </c>
      <c r="D28" s="307">
        <f>Flygeplan!F28</f>
        <v>0</v>
      </c>
      <c r="E28" s="307">
        <f t="shared" si="0"/>
        <v>0</v>
      </c>
      <c r="F28" s="307">
        <f t="shared" si="1"/>
        <v>0</v>
      </c>
      <c r="G28" s="307">
        <f t="shared" si="2"/>
        <v>0</v>
      </c>
      <c r="H28" s="307" t="e">
        <f t="shared" si="3"/>
        <v>#VALUE!</v>
      </c>
      <c r="I28" s="307" t="e">
        <f t="shared" si="4"/>
        <v>#VALUE!</v>
      </c>
      <c r="J28" s="307" t="e">
        <f t="shared" si="5"/>
        <v>#VALUE!</v>
      </c>
      <c r="K28" s="307" t="e">
        <f t="shared" si="6"/>
        <v>#VALUE!</v>
      </c>
      <c r="L28" s="317" t="e">
        <f>(Flygeplan!V28/K28)*60</f>
        <v>#VALUE!</v>
      </c>
      <c r="M28" s="317">
        <f>(Flygeplan!C28-Flygeplan!C27)/1000*1.5</f>
        <v>0</v>
      </c>
      <c r="N28" s="317" t="e">
        <f t="shared" si="7"/>
        <v>#VALUE!</v>
      </c>
      <c r="O28" s="303"/>
      <c r="P28" s="306">
        <f t="shared" si="8"/>
        <v>180</v>
      </c>
      <c r="Q28" s="307">
        <f t="shared" si="9"/>
        <v>-180</v>
      </c>
      <c r="R28" s="307">
        <f t="shared" si="10"/>
        <v>0</v>
      </c>
      <c r="S28" s="307">
        <f t="shared" si="11"/>
        <v>0</v>
      </c>
      <c r="T28" s="307" t="e">
        <f t="shared" si="12"/>
        <v>#VALUE!</v>
      </c>
      <c r="U28" s="307" t="e">
        <f t="shared" si="13"/>
        <v>#VALUE!</v>
      </c>
      <c r="V28" s="307" t="e">
        <f t="shared" si="14"/>
        <v>#VALUE!</v>
      </c>
      <c r="W28" s="307" t="e">
        <f t="shared" si="15"/>
        <v>#VALUE!</v>
      </c>
      <c r="X28" s="317" t="e">
        <f>(Flygeplan!V28/W28)*60</f>
        <v>#VALUE!</v>
      </c>
      <c r="Y28" s="317">
        <f>-(Flygeplan!C28-Flygeplan!C27)/1000*1.5</f>
        <v>0</v>
      </c>
      <c r="Z28" s="317" t="e">
        <f t="shared" si="16"/>
        <v>#VALUE!</v>
      </c>
      <c r="AA28" s="303"/>
    </row>
    <row r="29" spans="1:27" ht="18">
      <c r="A29" s="306">
        <f>Flygeplan!H29</f>
      </c>
      <c r="B29" s="307">
        <f>Flygeplan!D29</f>
        <v>0</v>
      </c>
      <c r="C29" s="307">
        <f>Flygeplan!E29</f>
        <v>0</v>
      </c>
      <c r="D29" s="307">
        <f>Flygeplan!F29</f>
        <v>0</v>
      </c>
      <c r="E29" s="307">
        <f t="shared" si="0"/>
        <v>0</v>
      </c>
      <c r="F29" s="307">
        <f t="shared" si="1"/>
        <v>0</v>
      </c>
      <c r="G29" s="307">
        <f t="shared" si="2"/>
        <v>0</v>
      </c>
      <c r="H29" s="307" t="e">
        <f t="shared" si="3"/>
        <v>#VALUE!</v>
      </c>
      <c r="I29" s="307" t="e">
        <f t="shared" si="4"/>
        <v>#VALUE!</v>
      </c>
      <c r="J29" s="307" t="e">
        <f t="shared" si="5"/>
        <v>#VALUE!</v>
      </c>
      <c r="K29" s="307" t="e">
        <f t="shared" si="6"/>
        <v>#VALUE!</v>
      </c>
      <c r="L29" s="317" t="e">
        <f>(Flygeplan!V29/K29)*60</f>
        <v>#VALUE!</v>
      </c>
      <c r="M29" s="317">
        <f>(Flygeplan!C29-Flygeplan!C28)/1000*1.5</f>
        <v>0</v>
      </c>
      <c r="N29" s="317" t="e">
        <f t="shared" si="7"/>
        <v>#VALUE!</v>
      </c>
      <c r="O29" s="303"/>
      <c r="P29" s="306">
        <f t="shared" si="8"/>
        <v>180</v>
      </c>
      <c r="Q29" s="307">
        <f t="shared" si="9"/>
        <v>-180</v>
      </c>
      <c r="R29" s="307">
        <f t="shared" si="10"/>
        <v>0</v>
      </c>
      <c r="S29" s="307">
        <f t="shared" si="11"/>
        <v>0</v>
      </c>
      <c r="T29" s="307" t="e">
        <f t="shared" si="12"/>
        <v>#VALUE!</v>
      </c>
      <c r="U29" s="307" t="e">
        <f t="shared" si="13"/>
        <v>#VALUE!</v>
      </c>
      <c r="V29" s="307" t="e">
        <f t="shared" si="14"/>
        <v>#VALUE!</v>
      </c>
      <c r="W29" s="307" t="e">
        <f t="shared" si="15"/>
        <v>#VALUE!</v>
      </c>
      <c r="X29" s="317" t="e">
        <f>(Flygeplan!V29/W29)*60</f>
        <v>#VALUE!</v>
      </c>
      <c r="Y29" s="317">
        <f>-(Flygeplan!C29-Flygeplan!C28)/1000*1.5</f>
        <v>0</v>
      </c>
      <c r="Z29" s="317" t="e">
        <f t="shared" si="16"/>
        <v>#VALUE!</v>
      </c>
      <c r="AA29" s="303"/>
    </row>
    <row r="30" spans="1:27" ht="18">
      <c r="A30" s="306">
        <f>Flygeplan!H30</f>
      </c>
      <c r="B30" s="307">
        <f>Flygeplan!D30</f>
        <v>0</v>
      </c>
      <c r="C30" s="307">
        <f>Flygeplan!E30</f>
        <v>0</v>
      </c>
      <c r="D30" s="307">
        <f>Flygeplan!F30</f>
        <v>0</v>
      </c>
      <c r="E30" s="307">
        <f t="shared" si="0"/>
        <v>0</v>
      </c>
      <c r="F30" s="307">
        <f t="shared" si="1"/>
        <v>0</v>
      </c>
      <c r="G30" s="307">
        <f t="shared" si="2"/>
        <v>0</v>
      </c>
      <c r="H30" s="307" t="e">
        <f t="shared" si="3"/>
        <v>#VALUE!</v>
      </c>
      <c r="I30" s="307" t="e">
        <f t="shared" si="4"/>
        <v>#VALUE!</v>
      </c>
      <c r="J30" s="307" t="e">
        <f t="shared" si="5"/>
        <v>#VALUE!</v>
      </c>
      <c r="K30" s="307" t="e">
        <f t="shared" si="6"/>
        <v>#VALUE!</v>
      </c>
      <c r="L30" s="317" t="e">
        <f>(Flygeplan!V30/K30)*60</f>
        <v>#VALUE!</v>
      </c>
      <c r="M30" s="317">
        <f>(Flygeplan!C30-Flygeplan!C29)/1000*1.5</f>
        <v>0</v>
      </c>
      <c r="N30" s="317" t="e">
        <f t="shared" si="7"/>
        <v>#VALUE!</v>
      </c>
      <c r="O30" s="303"/>
      <c r="P30" s="306">
        <f t="shared" si="8"/>
        <v>180</v>
      </c>
      <c r="Q30" s="307">
        <f t="shared" si="9"/>
        <v>-180</v>
      </c>
      <c r="R30" s="307">
        <f t="shared" si="10"/>
        <v>0</v>
      </c>
      <c r="S30" s="307">
        <f t="shared" si="11"/>
        <v>0</v>
      </c>
      <c r="T30" s="307" t="e">
        <f t="shared" si="12"/>
        <v>#VALUE!</v>
      </c>
      <c r="U30" s="307" t="e">
        <f t="shared" si="13"/>
        <v>#VALUE!</v>
      </c>
      <c r="V30" s="307" t="e">
        <f t="shared" si="14"/>
        <v>#VALUE!</v>
      </c>
      <c r="W30" s="307" t="e">
        <f t="shared" si="15"/>
        <v>#VALUE!</v>
      </c>
      <c r="X30" s="317" t="e">
        <f>(Flygeplan!V30/W30)*60</f>
        <v>#VALUE!</v>
      </c>
      <c r="Y30" s="317">
        <f>-(Flygeplan!C30-Flygeplan!C29)/1000*1.5</f>
        <v>0</v>
      </c>
      <c r="Z30" s="317" t="e">
        <f t="shared" si="16"/>
        <v>#VALUE!</v>
      </c>
      <c r="AA30" s="303"/>
    </row>
    <row r="31" spans="1:27" ht="18">
      <c r="A31" s="306">
        <f>Flygeplan!H31</f>
      </c>
      <c r="B31" s="307">
        <f>Flygeplan!D31</f>
        <v>0</v>
      </c>
      <c r="C31" s="307">
        <f>Flygeplan!E31</f>
        <v>0</v>
      </c>
      <c r="D31" s="307">
        <f>Flygeplan!F31</f>
        <v>0</v>
      </c>
      <c r="E31" s="307">
        <f t="shared" si="0"/>
        <v>0</v>
      </c>
      <c r="F31" s="307">
        <f t="shared" si="1"/>
        <v>0</v>
      </c>
      <c r="G31" s="307">
        <f t="shared" si="2"/>
        <v>0</v>
      </c>
      <c r="H31" s="307" t="e">
        <f t="shared" si="3"/>
        <v>#VALUE!</v>
      </c>
      <c r="I31" s="307" t="e">
        <f t="shared" si="4"/>
        <v>#VALUE!</v>
      </c>
      <c r="J31" s="307" t="e">
        <f t="shared" si="5"/>
        <v>#VALUE!</v>
      </c>
      <c r="K31" s="307" t="e">
        <f t="shared" si="6"/>
        <v>#VALUE!</v>
      </c>
      <c r="L31" s="317" t="e">
        <f>(Flygeplan!V31/K31)*60</f>
        <v>#VALUE!</v>
      </c>
      <c r="M31" s="317">
        <f>(Flygeplan!C31-Flygeplan!C30)/1000*1.5</f>
        <v>0</v>
      </c>
      <c r="N31" s="317" t="e">
        <f t="shared" si="7"/>
        <v>#VALUE!</v>
      </c>
      <c r="O31" s="303"/>
      <c r="P31" s="306">
        <f t="shared" si="8"/>
        <v>180</v>
      </c>
      <c r="Q31" s="307">
        <f t="shared" si="9"/>
        <v>-180</v>
      </c>
      <c r="R31" s="307">
        <f t="shared" si="10"/>
        <v>0</v>
      </c>
      <c r="S31" s="307">
        <f t="shared" si="11"/>
        <v>0</v>
      </c>
      <c r="T31" s="307" t="e">
        <f t="shared" si="12"/>
        <v>#VALUE!</v>
      </c>
      <c r="U31" s="307" t="e">
        <f t="shared" si="13"/>
        <v>#VALUE!</v>
      </c>
      <c r="V31" s="307" t="e">
        <f t="shared" si="14"/>
        <v>#VALUE!</v>
      </c>
      <c r="W31" s="307" t="e">
        <f t="shared" si="15"/>
        <v>#VALUE!</v>
      </c>
      <c r="X31" s="317" t="e">
        <f>(Flygeplan!V31/W31)*60</f>
        <v>#VALUE!</v>
      </c>
      <c r="Y31" s="317">
        <f>-(Flygeplan!C31-Flygeplan!C30)/1000*1.5</f>
        <v>0</v>
      </c>
      <c r="Z31" s="317" t="e">
        <f t="shared" si="16"/>
        <v>#VALUE!</v>
      </c>
      <c r="AA31" s="303"/>
    </row>
    <row r="32" spans="1:27" ht="18" customHeight="1">
      <c r="A32" s="306">
        <f>Flygeplan!H32</f>
      </c>
      <c r="B32" s="307">
        <f>Flygeplan!D32</f>
        <v>0</v>
      </c>
      <c r="C32" s="307">
        <f>Flygeplan!E32</f>
        <v>0</v>
      </c>
      <c r="D32" s="307">
        <f>Flygeplan!F32</f>
        <v>0</v>
      </c>
      <c r="E32" s="307">
        <f t="shared" si="0"/>
        <v>0</v>
      </c>
      <c r="F32" s="307">
        <f t="shared" si="1"/>
        <v>0</v>
      </c>
      <c r="G32" s="307">
        <f t="shared" si="2"/>
        <v>0</v>
      </c>
      <c r="H32" s="307" t="e">
        <f t="shared" si="3"/>
        <v>#VALUE!</v>
      </c>
      <c r="I32" s="307" t="e">
        <f t="shared" si="4"/>
        <v>#VALUE!</v>
      </c>
      <c r="J32" s="307" t="e">
        <f t="shared" si="5"/>
        <v>#VALUE!</v>
      </c>
      <c r="K32" s="307" t="e">
        <f t="shared" si="6"/>
        <v>#VALUE!</v>
      </c>
      <c r="L32" s="317" t="e">
        <f>(Flygeplan!V32/K32)*60</f>
        <v>#VALUE!</v>
      </c>
      <c r="M32" s="317">
        <f>(Flygeplan!C32-Flygeplan!C31)/1000*1.5</f>
        <v>0</v>
      </c>
      <c r="N32" s="317" t="e">
        <f t="shared" si="7"/>
        <v>#VALUE!</v>
      </c>
      <c r="O32" s="303"/>
      <c r="P32" s="306">
        <f t="shared" si="8"/>
        <v>180</v>
      </c>
      <c r="Q32" s="307">
        <f t="shared" si="9"/>
        <v>-180</v>
      </c>
      <c r="R32" s="307">
        <f t="shared" si="10"/>
        <v>0</v>
      </c>
      <c r="S32" s="307">
        <f t="shared" si="11"/>
        <v>0</v>
      </c>
      <c r="T32" s="307" t="e">
        <f t="shared" si="12"/>
        <v>#VALUE!</v>
      </c>
      <c r="U32" s="307" t="e">
        <f t="shared" si="13"/>
        <v>#VALUE!</v>
      </c>
      <c r="V32" s="307" t="e">
        <f t="shared" si="14"/>
        <v>#VALUE!</v>
      </c>
      <c r="W32" s="307" t="e">
        <f t="shared" si="15"/>
        <v>#VALUE!</v>
      </c>
      <c r="X32" s="317" t="e">
        <f>(Flygeplan!V32/W32)*60</f>
        <v>#VALUE!</v>
      </c>
      <c r="Y32" s="317">
        <f>-(Flygeplan!C32-Flygeplan!C31)/1000*1.5</f>
        <v>0</v>
      </c>
      <c r="Z32" s="317" t="e">
        <f t="shared" si="16"/>
        <v>#VALUE!</v>
      </c>
      <c r="AA32" s="303"/>
    </row>
    <row r="33" spans="1:27" ht="18" customHeight="1">
      <c r="A33" s="306"/>
      <c r="B33" s="307"/>
      <c r="C33" s="307"/>
      <c r="D33" s="307"/>
      <c r="E33" s="307"/>
      <c r="F33" s="307"/>
      <c r="G33" s="307"/>
      <c r="H33" s="307"/>
      <c r="I33" s="307"/>
      <c r="J33" s="307"/>
      <c r="K33" s="307"/>
      <c r="L33" s="317"/>
      <c r="M33" s="317"/>
      <c r="N33" s="317"/>
      <c r="O33" s="303"/>
      <c r="P33" s="306"/>
      <c r="Q33" s="307"/>
      <c r="R33" s="307"/>
      <c r="S33" s="307"/>
      <c r="T33" s="307"/>
      <c r="U33" s="307"/>
      <c r="V33" s="307"/>
      <c r="W33" s="307"/>
      <c r="X33" s="317"/>
      <c r="Y33" s="317"/>
      <c r="Z33" s="317"/>
      <c r="AA33" s="303"/>
    </row>
    <row r="34" spans="1:27" ht="18" customHeight="1">
      <c r="A34" s="306"/>
      <c r="B34" s="307"/>
      <c r="C34" s="307"/>
      <c r="D34" s="307"/>
      <c r="E34" s="307"/>
      <c r="F34" s="307"/>
      <c r="G34" s="307"/>
      <c r="H34" s="307"/>
      <c r="I34" s="307"/>
      <c r="J34" s="307"/>
      <c r="K34" s="307"/>
      <c r="L34" s="317"/>
      <c r="M34" s="317"/>
      <c r="N34" s="317"/>
      <c r="O34" s="303"/>
      <c r="P34" s="306"/>
      <c r="Q34" s="307"/>
      <c r="R34" s="307"/>
      <c r="S34" s="307"/>
      <c r="T34" s="307"/>
      <c r="U34" s="307"/>
      <c r="V34" s="307"/>
      <c r="W34" s="307"/>
      <c r="X34" s="317"/>
      <c r="Y34" s="317"/>
      <c r="Z34" s="317"/>
      <c r="AA34" s="303"/>
    </row>
    <row r="35" spans="1:27" ht="18" customHeight="1">
      <c r="A35" s="306"/>
      <c r="B35" s="307"/>
      <c r="C35" s="307"/>
      <c r="D35" s="307"/>
      <c r="E35" s="307"/>
      <c r="F35" s="307"/>
      <c r="G35" s="307"/>
      <c r="H35" s="307"/>
      <c r="I35" s="307"/>
      <c r="J35" s="307"/>
      <c r="K35" s="307"/>
      <c r="L35" s="317"/>
      <c r="M35" s="317"/>
      <c r="N35" s="317"/>
      <c r="O35" s="303"/>
      <c r="P35" s="306"/>
      <c r="Q35" s="307"/>
      <c r="R35" s="307"/>
      <c r="S35" s="307"/>
      <c r="T35" s="307"/>
      <c r="U35" s="307"/>
      <c r="V35" s="307"/>
      <c r="W35" s="307"/>
      <c r="X35" s="317"/>
      <c r="Y35" s="317"/>
      <c r="Z35" s="317"/>
      <c r="AA35" s="303"/>
    </row>
    <row r="36" spans="1:27" ht="18" customHeight="1">
      <c r="A36" s="306"/>
      <c r="B36" s="307"/>
      <c r="C36" s="307"/>
      <c r="D36" s="307"/>
      <c r="E36" s="307"/>
      <c r="F36" s="307"/>
      <c r="G36" s="307"/>
      <c r="H36" s="307"/>
      <c r="I36" s="307"/>
      <c r="J36" s="307"/>
      <c r="K36" s="307"/>
      <c r="L36" s="317"/>
      <c r="M36" s="317"/>
      <c r="N36" s="317"/>
      <c r="O36" s="303"/>
      <c r="P36" s="306"/>
      <c r="Q36" s="307"/>
      <c r="R36" s="307"/>
      <c r="S36" s="307"/>
      <c r="T36" s="307"/>
      <c r="U36" s="307"/>
      <c r="V36" s="307"/>
      <c r="W36" s="307"/>
      <c r="X36" s="317"/>
      <c r="Y36" s="317"/>
      <c r="Z36" s="317"/>
      <c r="AA36" s="303"/>
    </row>
    <row r="37" spans="1:27" ht="18" customHeight="1">
      <c r="A37" s="303"/>
      <c r="M37" s="318"/>
      <c r="N37" s="318"/>
      <c r="O37" s="319"/>
      <c r="P37" s="319"/>
      <c r="Q37" s="318"/>
      <c r="R37" s="318"/>
      <c r="AA37" s="303"/>
    </row>
    <row r="38" spans="1:26" ht="15">
      <c r="A38" s="302"/>
      <c r="B38" s="302"/>
      <c r="C38" s="302"/>
      <c r="D38" s="302"/>
      <c r="E38" s="302"/>
      <c r="F38" s="302"/>
      <c r="G38" s="302"/>
      <c r="H38" s="302"/>
      <c r="I38" s="302"/>
      <c r="J38" s="302"/>
      <c r="K38" s="302"/>
      <c r="L38" s="302"/>
      <c r="M38" s="320"/>
      <c r="N38" s="320"/>
      <c r="O38" s="318"/>
      <c r="P38" s="320"/>
      <c r="Q38" s="320"/>
      <c r="R38" s="320"/>
      <c r="S38" s="302"/>
      <c r="T38" s="302"/>
      <c r="U38" s="302"/>
      <c r="V38" s="302"/>
      <c r="W38" s="302"/>
      <c r="X38" s="302"/>
      <c r="Y38" s="302"/>
      <c r="Z38" s="302"/>
    </row>
  </sheetData>
  <sheetProtection/>
  <printOptions horizontalCentered="1"/>
  <pageMargins left="0.5902777777777778" right="0.3541666666666667" top="0.19652777777777777" bottom="0.19791666666666666" header="0" footer="0"/>
  <pageSetup horizontalDpi="600" verticalDpi="600" orientation="landscape" paperSize="9" scale="62" r:id="rId1"/>
</worksheet>
</file>

<file path=xl/worksheets/sheet5.xml><?xml version="1.0" encoding="utf-8"?>
<worksheet xmlns="http://schemas.openxmlformats.org/spreadsheetml/2006/main" xmlns:r="http://schemas.openxmlformats.org/officeDocument/2006/relationships">
  <dimension ref="B1:G72"/>
  <sheetViews>
    <sheetView showGridLines="0" showOutlineSymbols="0" zoomScale="60" zoomScaleNormal="60" zoomScalePageLayoutView="0" workbookViewId="0" topLeftCell="A1">
      <selection activeCell="H22" sqref="H22"/>
    </sheetView>
  </sheetViews>
  <sheetFormatPr defaultColWidth="9.6640625" defaultRowHeight="15"/>
  <cols>
    <col min="1" max="1" width="9.6640625" style="297" customWidth="1"/>
    <col min="2" max="2" width="13.6640625" style="297" customWidth="1"/>
    <col min="3" max="4" width="16.6640625" style="297" customWidth="1"/>
    <col min="5" max="6" width="9.6640625" style="297" customWidth="1"/>
    <col min="7" max="7" width="13.6640625" style="297" customWidth="1"/>
    <col min="8" max="9" width="16.6640625" style="297" customWidth="1"/>
    <col min="10" max="16384" width="9.6640625" style="297" customWidth="1"/>
  </cols>
  <sheetData>
    <row r="1" spans="2:7" ht="22.5" customHeight="1">
      <c r="B1" s="321"/>
      <c r="G1" s="321"/>
    </row>
    <row r="2" spans="2:5" ht="30" customHeight="1">
      <c r="B2" s="322" t="s">
        <v>700</v>
      </c>
      <c r="C2" s="323"/>
      <c r="D2" s="323"/>
      <c r="E2" s="303"/>
    </row>
    <row r="3" spans="2:5" ht="36.75" customHeight="1">
      <c r="B3" s="324" t="s">
        <v>701</v>
      </c>
      <c r="C3" s="324" t="s">
        <v>712</v>
      </c>
      <c r="D3" s="324" t="s">
        <v>715</v>
      </c>
      <c r="E3" s="303"/>
    </row>
    <row r="4" spans="2:4" ht="6.75" customHeight="1">
      <c r="B4" s="325"/>
      <c r="C4" s="326"/>
      <c r="D4" s="326"/>
    </row>
    <row r="5" spans="2:5" ht="25.5" customHeight="1">
      <c r="B5" s="327"/>
      <c r="C5" s="328" t="s">
        <v>713</v>
      </c>
      <c r="D5" s="328" t="s">
        <v>716</v>
      </c>
      <c r="E5" s="303"/>
    </row>
    <row r="6" spans="2:5" ht="25.5" customHeight="1">
      <c r="B6" s="329" t="s">
        <v>78</v>
      </c>
      <c r="C6" s="330"/>
      <c r="D6" s="330"/>
      <c r="E6" s="303"/>
    </row>
    <row r="7" spans="2:5" ht="25.5" customHeight="1">
      <c r="B7" s="329" t="s">
        <v>702</v>
      </c>
      <c r="C7" s="330"/>
      <c r="D7" s="330"/>
      <c r="E7" s="303"/>
    </row>
    <row r="8" spans="2:5" ht="25.5" customHeight="1">
      <c r="B8" s="329" t="s">
        <v>703</v>
      </c>
      <c r="C8" s="331"/>
      <c r="D8" s="332"/>
      <c r="E8" s="303"/>
    </row>
    <row r="9" spans="2:6" ht="25.5" customHeight="1">
      <c r="B9" s="329" t="s">
        <v>85</v>
      </c>
      <c r="C9" s="333"/>
      <c r="D9" s="333"/>
      <c r="E9" s="303"/>
      <c r="F9"/>
    </row>
    <row r="10" spans="2:6" ht="25.5" customHeight="1">
      <c r="B10" s="334" t="s">
        <v>88</v>
      </c>
      <c r="C10" s="333" t="s">
        <v>97</v>
      </c>
      <c r="D10" s="333" t="s">
        <v>97</v>
      </c>
      <c r="E10" s="303"/>
      <c r="F10"/>
    </row>
    <row r="11" spans="2:6" ht="25.5" customHeight="1">
      <c r="B11" s="329" t="s">
        <v>704</v>
      </c>
      <c r="C11" s="331"/>
      <c r="D11" s="332"/>
      <c r="E11" s="303"/>
      <c r="F11"/>
    </row>
    <row r="12" spans="2:6" ht="25.5" customHeight="1">
      <c r="B12" s="329" t="s">
        <v>705</v>
      </c>
      <c r="C12" s="333"/>
      <c r="D12" s="333"/>
      <c r="E12" s="303"/>
      <c r="F12"/>
    </row>
    <row r="13" spans="2:6" ht="25.5" customHeight="1">
      <c r="B13" s="329" t="s">
        <v>96</v>
      </c>
      <c r="C13" s="333" t="s">
        <v>97</v>
      </c>
      <c r="D13" s="333" t="s">
        <v>97</v>
      </c>
      <c r="E13" s="303"/>
      <c r="F13"/>
    </row>
    <row r="14" spans="2:6" ht="25.5" customHeight="1">
      <c r="B14" s="329" t="s">
        <v>106</v>
      </c>
      <c r="C14" s="333"/>
      <c r="D14" s="335"/>
      <c r="E14" s="303"/>
      <c r="F14"/>
    </row>
    <row r="15" spans="2:6" ht="25.5" customHeight="1">
      <c r="B15" s="329" t="s">
        <v>195</v>
      </c>
      <c r="C15" s="333"/>
      <c r="D15" s="335"/>
      <c r="E15" s="303"/>
      <c r="F15"/>
    </row>
    <row r="16" spans="2:5" ht="25.5" customHeight="1">
      <c r="B16" s="329" t="s">
        <v>706</v>
      </c>
      <c r="C16" s="333"/>
      <c r="D16" s="335"/>
      <c r="E16" s="303"/>
    </row>
    <row r="17" spans="2:5" ht="82.5" customHeight="1">
      <c r="B17" s="329" t="s">
        <v>707</v>
      </c>
      <c r="C17" s="336"/>
      <c r="D17" s="337"/>
      <c r="E17" s="303"/>
    </row>
    <row r="18" spans="2:4" ht="15">
      <c r="B18" s="338"/>
      <c r="C18" s="337"/>
      <c r="D18" s="302"/>
    </row>
    <row r="19" spans="2:4" ht="21.75" customHeight="1">
      <c r="B19" s="339" t="s">
        <v>708</v>
      </c>
      <c r="C19" s="340">
        <v>126</v>
      </c>
      <c r="D19" s="303"/>
    </row>
    <row r="20" spans="2:4" ht="21.75" customHeight="1">
      <c r="B20" s="339" t="s">
        <v>709</v>
      </c>
      <c r="C20" s="340" t="s">
        <v>714</v>
      </c>
      <c r="D20" s="303"/>
    </row>
    <row r="21" spans="2:4" ht="21.75" customHeight="1">
      <c r="B21" s="339" t="s">
        <v>710</v>
      </c>
      <c r="C21" s="340">
        <v>118.35</v>
      </c>
      <c r="D21" s="303"/>
    </row>
    <row r="22" spans="2:4" ht="21.75" customHeight="1">
      <c r="B22" s="339" t="s">
        <v>711</v>
      </c>
      <c r="C22" s="340">
        <v>119.6</v>
      </c>
      <c r="D22" s="303"/>
    </row>
    <row r="23" spans="2:4" ht="15">
      <c r="B23" s="341"/>
      <c r="C23" s="302"/>
      <c r="D23"/>
    </row>
    <row r="24" spans="2:7" ht="15">
      <c r="B24" s="321"/>
      <c r="G24" s="321"/>
    </row>
    <row r="25" spans="2:7" ht="15">
      <c r="B25" s="321"/>
      <c r="G25" s="321"/>
    </row>
    <row r="26" spans="2:7" ht="15">
      <c r="B26" s="321"/>
      <c r="G26" s="321"/>
    </row>
    <row r="27" spans="2:7" ht="15">
      <c r="B27" s="321"/>
      <c r="G27" s="321"/>
    </row>
    <row r="28" spans="2:7" ht="15">
      <c r="B28" s="321"/>
      <c r="G28" s="321"/>
    </row>
    <row r="29" spans="2:7" ht="15">
      <c r="B29" s="321"/>
      <c r="G29" s="321"/>
    </row>
    <row r="30" spans="2:7" ht="15">
      <c r="B30" s="321"/>
      <c r="G30" s="321"/>
    </row>
    <row r="31" spans="2:7" ht="15">
      <c r="B31" s="321"/>
      <c r="G31" s="321"/>
    </row>
    <row r="32" spans="2:7" ht="15">
      <c r="B32" s="321"/>
      <c r="G32" s="321"/>
    </row>
    <row r="33" spans="2:7" ht="15">
      <c r="B33" s="321"/>
      <c r="G33" s="321"/>
    </row>
    <row r="34" spans="2:7" ht="15">
      <c r="B34" s="321"/>
      <c r="G34" s="321"/>
    </row>
    <row r="35" spans="2:7" ht="15">
      <c r="B35" s="321"/>
      <c r="G35" s="321"/>
    </row>
    <row r="36" spans="2:7" ht="15">
      <c r="B36" s="321"/>
      <c r="G36" s="321"/>
    </row>
    <row r="37" spans="2:7" ht="15">
      <c r="B37" s="321"/>
      <c r="G37" s="321"/>
    </row>
    <row r="38" spans="2:7" ht="15">
      <c r="B38" s="321"/>
      <c r="G38" s="321"/>
    </row>
    <row r="39" spans="2:7" ht="15">
      <c r="B39" s="321"/>
      <c r="G39" s="321"/>
    </row>
    <row r="40" spans="2:7" ht="15">
      <c r="B40" s="321"/>
      <c r="G40" s="321"/>
    </row>
    <row r="41" spans="2:7" ht="15">
      <c r="B41" s="321"/>
      <c r="G41" s="321"/>
    </row>
    <row r="42" spans="2:7" ht="15">
      <c r="B42" s="321"/>
      <c r="G42" s="321"/>
    </row>
    <row r="43" spans="2:7" ht="15">
      <c r="B43" s="321"/>
      <c r="G43" s="321"/>
    </row>
    <row r="44" spans="2:7" ht="15">
      <c r="B44" s="321"/>
      <c r="G44" s="321"/>
    </row>
    <row r="45" spans="2:7" ht="15">
      <c r="B45" s="321"/>
      <c r="G45" s="321"/>
    </row>
    <row r="46" spans="2:7" ht="15">
      <c r="B46" s="321"/>
      <c r="G46" s="321"/>
    </row>
    <row r="47" spans="2:7" ht="15">
      <c r="B47" s="321"/>
      <c r="G47" s="321"/>
    </row>
    <row r="48" spans="2:7" ht="15">
      <c r="B48" s="321"/>
      <c r="G48" s="321"/>
    </row>
    <row r="49" spans="2:7" ht="15">
      <c r="B49" s="321"/>
      <c r="G49" s="321"/>
    </row>
    <row r="50" spans="2:7" ht="15">
      <c r="B50" s="321"/>
      <c r="G50" s="321"/>
    </row>
    <row r="51" spans="2:7" ht="15">
      <c r="B51" s="321"/>
      <c r="G51" s="321"/>
    </row>
    <row r="52" spans="2:7" ht="15">
      <c r="B52" s="321"/>
      <c r="G52" s="321"/>
    </row>
    <row r="53" spans="2:7" ht="15">
      <c r="B53" s="321"/>
      <c r="G53" s="321"/>
    </row>
    <row r="54" spans="2:7" ht="15">
      <c r="B54" s="321"/>
      <c r="G54" s="321"/>
    </row>
    <row r="55" spans="2:7" ht="15">
      <c r="B55" s="321"/>
      <c r="G55" s="321"/>
    </row>
    <row r="56" spans="2:7" ht="15">
      <c r="B56" s="321"/>
      <c r="G56" s="321"/>
    </row>
    <row r="57" spans="2:7" ht="15">
      <c r="B57" s="321"/>
      <c r="G57" s="321"/>
    </row>
    <row r="58" spans="2:7" ht="15">
      <c r="B58" s="321"/>
      <c r="G58" s="321"/>
    </row>
    <row r="59" spans="2:7" ht="15">
      <c r="B59" s="321"/>
      <c r="G59" s="321"/>
    </row>
    <row r="60" spans="2:7" ht="15">
      <c r="B60" s="321"/>
      <c r="G60" s="321"/>
    </row>
    <row r="61" spans="2:7" ht="15">
      <c r="B61" s="321"/>
      <c r="G61" s="321"/>
    </row>
    <row r="62" spans="2:7" ht="15">
      <c r="B62" s="321"/>
      <c r="G62" s="321"/>
    </row>
    <row r="63" spans="2:7" ht="15">
      <c r="B63" s="321"/>
      <c r="G63" s="321"/>
    </row>
    <row r="64" spans="2:7" ht="15">
      <c r="B64" s="321"/>
      <c r="G64" s="321"/>
    </row>
    <row r="65" spans="2:7" ht="15">
      <c r="B65" s="321"/>
      <c r="G65" s="321"/>
    </row>
    <row r="66" spans="2:7" ht="15">
      <c r="B66" s="321"/>
      <c r="G66" s="321"/>
    </row>
    <row r="67" spans="2:7" ht="15">
      <c r="B67" s="321"/>
      <c r="G67" s="321"/>
    </row>
    <row r="68" spans="2:7" ht="15">
      <c r="B68" s="321"/>
      <c r="G68" s="321"/>
    </row>
    <row r="69" spans="2:7" ht="15">
      <c r="B69" s="321"/>
      <c r="G69" s="321"/>
    </row>
    <row r="70" spans="2:7" ht="15">
      <c r="B70" s="321"/>
      <c r="G70" s="321"/>
    </row>
    <row r="71" spans="2:7" ht="15">
      <c r="B71" s="321"/>
      <c r="G71" s="321"/>
    </row>
    <row r="72" spans="2:7" ht="15">
      <c r="B72" s="321"/>
      <c r="G72" s="321"/>
    </row>
  </sheetData>
  <sheetProtection/>
  <printOptions horizontalCentered="1"/>
  <pageMargins left="0.5902777777777778" right="0.3541666666666667" top="0.19652777777777777" bottom="0.19791666666666666" header="0" footer="0"/>
  <pageSetup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Falck</dc:creator>
  <cp:keywords/>
  <dc:description/>
  <cp:lastModifiedBy>Anja</cp:lastModifiedBy>
  <cp:lastPrinted>2000-03-22T12:15:04Z</cp:lastPrinted>
  <dcterms:created xsi:type="dcterms:W3CDTF">2001-10-05T09:41:13Z</dcterms:created>
  <dcterms:modified xsi:type="dcterms:W3CDTF">2014-05-17T10:45:58Z</dcterms:modified>
  <cp:category/>
  <cp:version/>
  <cp:contentType/>
  <cp:contentStatus/>
</cp:coreProperties>
</file>